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/>
  <mc:AlternateContent xmlns:mc="http://schemas.openxmlformats.org/markup-compatibility/2006">
    <mc:Choice Requires="x15">
      <x15ac:absPath xmlns:x15ac="http://schemas.microsoft.com/office/spreadsheetml/2010/11/ac" url="https://townofchelsea.sharepoint.com/sites/TownofChelsea/Shared Documents/General/Water/2025 Rate Adjustments/"/>
    </mc:Choice>
  </mc:AlternateContent>
  <xr:revisionPtr revIDLastSave="0" documentId="8_{EFB2CE0B-5E6B-484B-9E3C-5081CBF8D637}" xr6:coauthVersionLast="47" xr6:coauthVersionMax="47" xr10:uidLastSave="{00000000-0000-0000-0000-000000000000}"/>
  <bookViews>
    <workbookView xWindow="-83" yWindow="-16283" windowWidth="28965" windowHeight="16366" firstSheet="2" activeTab="2" xr2:uid="{63AABE8B-54F9-42A6-8113-C4495E7F5F89}"/>
  </bookViews>
  <sheets>
    <sheet name="Water" sheetId="25" r:id="rId1"/>
    <sheet name="Sewer" sheetId="28" r:id="rId2"/>
    <sheet name="Combined" sheetId="27" r:id="rId3"/>
    <sheet name="Funds" sheetId="29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5" l="1"/>
  <c r="B9" i="28"/>
  <c r="B9" i="27" s="1"/>
  <c r="D3" i="28"/>
  <c r="L3" i="28"/>
  <c r="K3" i="28"/>
  <c r="J3" i="28"/>
  <c r="I3" i="28"/>
  <c r="H3" i="28"/>
  <c r="G3" i="28"/>
  <c r="F3" i="28"/>
  <c r="E3" i="28"/>
  <c r="C3" i="28"/>
  <c r="C4" i="28" s="1"/>
  <c r="C5" i="28" s="1"/>
  <c r="L3" i="25"/>
  <c r="K3" i="25"/>
  <c r="J3" i="25"/>
  <c r="I3" i="25"/>
  <c r="H3" i="25"/>
  <c r="G3" i="25"/>
  <c r="F3" i="25"/>
  <c r="E3" i="25"/>
  <c r="D3" i="25"/>
  <c r="C3" i="25"/>
  <c r="C4" i="25" s="1"/>
  <c r="C5" i="25" s="1"/>
  <c r="B5" i="27"/>
  <c r="C2" i="27"/>
  <c r="B2" i="27"/>
  <c r="B7" i="28"/>
  <c r="B8" i="28" s="1"/>
  <c r="C6" i="28"/>
  <c r="D6" i="28" s="1"/>
  <c r="E6" i="28" s="1"/>
  <c r="F6" i="28" s="1"/>
  <c r="G6" i="28" s="1"/>
  <c r="H6" i="28" s="1"/>
  <c r="I6" i="28" s="1"/>
  <c r="J6" i="28" s="1"/>
  <c r="K6" i="28" s="1"/>
  <c r="L6" i="28" s="1"/>
  <c r="D2" i="28"/>
  <c r="E2" i="28" s="1"/>
  <c r="F2" i="28" s="1"/>
  <c r="G2" i="28" s="1"/>
  <c r="H2" i="28" s="1"/>
  <c r="I2" i="28" s="1"/>
  <c r="J2" i="28" s="1"/>
  <c r="K2" i="28" s="1"/>
  <c r="L2" i="28" s="1"/>
  <c r="C1" i="28"/>
  <c r="D1" i="28" s="1"/>
  <c r="E1" i="28" s="1"/>
  <c r="F1" i="28" s="1"/>
  <c r="G1" i="28" s="1"/>
  <c r="H1" i="28" s="1"/>
  <c r="I1" i="28" s="1"/>
  <c r="J1" i="28" s="1"/>
  <c r="K1" i="28" s="1"/>
  <c r="L1" i="28" s="1"/>
  <c r="C6" i="27"/>
  <c r="D6" i="27" s="1"/>
  <c r="E6" i="27" s="1"/>
  <c r="F6" i="27" s="1"/>
  <c r="G6" i="27" s="1"/>
  <c r="H6" i="27" s="1"/>
  <c r="I6" i="27" s="1"/>
  <c r="J6" i="27" s="1"/>
  <c r="K6" i="27" s="1"/>
  <c r="L6" i="27" s="1"/>
  <c r="C1" i="27"/>
  <c r="D1" i="27" s="1"/>
  <c r="E1" i="27" s="1"/>
  <c r="F1" i="27" s="1"/>
  <c r="G1" i="27" s="1"/>
  <c r="H1" i="27" s="1"/>
  <c r="I1" i="27" s="1"/>
  <c r="J1" i="27" s="1"/>
  <c r="K1" i="27" s="1"/>
  <c r="L1" i="27" s="1"/>
  <c r="C1" i="25"/>
  <c r="D1" i="25" s="1"/>
  <c r="E1" i="25" s="1"/>
  <c r="F1" i="25" s="1"/>
  <c r="G1" i="25" s="1"/>
  <c r="H1" i="25" s="1"/>
  <c r="I1" i="25" s="1"/>
  <c r="J1" i="25" s="1"/>
  <c r="K1" i="25" s="1"/>
  <c r="L1" i="25" s="1"/>
  <c r="C6" i="25"/>
  <c r="D6" i="25" s="1"/>
  <c r="E6" i="25" s="1"/>
  <c r="F6" i="25" s="1"/>
  <c r="G6" i="25" s="1"/>
  <c r="H6" i="25" s="1"/>
  <c r="I6" i="25" s="1"/>
  <c r="J6" i="25" s="1"/>
  <c r="B7" i="25"/>
  <c r="B8" i="25" s="1"/>
  <c r="D2" i="25"/>
  <c r="E2" i="25" s="1"/>
  <c r="F2" i="25" s="1"/>
  <c r="G2" i="25" s="1"/>
  <c r="H2" i="25" s="1"/>
  <c r="I2" i="25" s="1"/>
  <c r="J2" i="25" s="1"/>
  <c r="D2" i="27" l="1"/>
  <c r="E2" i="27"/>
  <c r="G2" i="27"/>
  <c r="H2" i="27"/>
  <c r="L2" i="27"/>
  <c r="F2" i="27"/>
  <c r="I2" i="27"/>
  <c r="B7" i="27"/>
  <c r="B8" i="27" s="1"/>
  <c r="J2" i="27"/>
  <c r="K2" i="27"/>
  <c r="D4" i="28"/>
  <c r="D5" i="28" s="1"/>
  <c r="C5" i="27"/>
  <c r="C4" i="27" s="1"/>
  <c r="C3" i="27" s="1"/>
  <c r="C7" i="28"/>
  <c r="K2" i="25"/>
  <c r="L2" i="25" s="1"/>
  <c r="K6" i="25"/>
  <c r="L6" i="25" s="1"/>
  <c r="C7" i="25"/>
  <c r="D4" i="25"/>
  <c r="D5" i="25" s="1"/>
  <c r="D5" i="27" l="1"/>
  <c r="D4" i="27" s="1"/>
  <c r="D3" i="27" s="1"/>
  <c r="C8" i="28"/>
  <c r="C9" i="28" s="1"/>
  <c r="C7" i="27"/>
  <c r="C8" i="27" s="1"/>
  <c r="D7" i="28"/>
  <c r="E4" i="28"/>
  <c r="E5" i="28" s="1"/>
  <c r="D7" i="25"/>
  <c r="D8" i="25" s="1"/>
  <c r="E4" i="25"/>
  <c r="E5" i="25" s="1"/>
  <c r="F4" i="25" s="1"/>
  <c r="F5" i="25" s="1"/>
  <c r="C8" i="25"/>
  <c r="C9" i="25" s="1"/>
  <c r="D9" i="25" l="1"/>
  <c r="E5" i="27"/>
  <c r="E4" i="27" s="1"/>
  <c r="E3" i="27" s="1"/>
  <c r="C9" i="27"/>
  <c r="D8" i="28"/>
  <c r="D9" i="28" s="1"/>
  <c r="D7" i="27"/>
  <c r="D8" i="27" s="1"/>
  <c r="E7" i="28"/>
  <c r="F4" i="28"/>
  <c r="F5" i="28" s="1"/>
  <c r="F5" i="27" s="1"/>
  <c r="G4" i="25"/>
  <c r="G5" i="25" s="1"/>
  <c r="F7" i="25"/>
  <c r="F8" i="25" s="1"/>
  <c r="E7" i="25"/>
  <c r="E8" i="25" s="1"/>
  <c r="E9" i="25" l="1"/>
  <c r="F9" i="25" s="1"/>
  <c r="F4" i="27"/>
  <c r="F3" i="27" s="1"/>
  <c r="D9" i="27"/>
  <c r="E8" i="28"/>
  <c r="E9" i="28" s="1"/>
  <c r="E7" i="27"/>
  <c r="E8" i="27" s="1"/>
  <c r="F7" i="28"/>
  <c r="G4" i="28"/>
  <c r="G5" i="28" s="1"/>
  <c r="G5" i="27" s="1"/>
  <c r="G4" i="27" s="1"/>
  <c r="G3" i="27" s="1"/>
  <c r="G7" i="25"/>
  <c r="G8" i="25" s="1"/>
  <c r="H4" i="25"/>
  <c r="H5" i="25" s="1"/>
  <c r="E9" i="27" l="1"/>
  <c r="F8" i="28"/>
  <c r="F9" i="28" s="1"/>
  <c r="F9" i="27" s="1"/>
  <c r="F7" i="27"/>
  <c r="F8" i="27" s="1"/>
  <c r="H4" i="28"/>
  <c r="H5" i="28" s="1"/>
  <c r="H5" i="27" s="1"/>
  <c r="H4" i="27" s="1"/>
  <c r="H3" i="27" s="1"/>
  <c r="G7" i="28"/>
  <c r="I4" i="25"/>
  <c r="I5" i="25" s="1"/>
  <c r="H7" i="25"/>
  <c r="H8" i="25" s="1"/>
  <c r="G9" i="25"/>
  <c r="G8" i="28" l="1"/>
  <c r="G9" i="28" s="1"/>
  <c r="G9" i="27" s="1"/>
  <c r="G7" i="27"/>
  <c r="G8" i="27" s="1"/>
  <c r="H7" i="28"/>
  <c r="I4" i="28"/>
  <c r="I5" i="28" s="1"/>
  <c r="I5" i="27" s="1"/>
  <c r="I4" i="27" s="1"/>
  <c r="I3" i="27" s="1"/>
  <c r="H9" i="25"/>
  <c r="J4" i="25"/>
  <c r="J5" i="25" s="1"/>
  <c r="I7" i="25"/>
  <c r="I8" i="25" s="1"/>
  <c r="H8" i="28" l="1"/>
  <c r="H9" i="28" s="1"/>
  <c r="H9" i="27" s="1"/>
  <c r="H7" i="27"/>
  <c r="H8" i="27" s="1"/>
  <c r="I7" i="28"/>
  <c r="J4" i="28"/>
  <c r="J5" i="28" s="1"/>
  <c r="J5" i="27" s="1"/>
  <c r="J4" i="27" s="1"/>
  <c r="J3" i="27" s="1"/>
  <c r="I9" i="25"/>
  <c r="J7" i="25"/>
  <c r="J8" i="25" s="1"/>
  <c r="K4" i="25"/>
  <c r="K5" i="25" s="1"/>
  <c r="I8" i="28" l="1"/>
  <c r="I9" i="28" s="1"/>
  <c r="I9" i="27" s="1"/>
  <c r="I7" i="27"/>
  <c r="I8" i="27" s="1"/>
  <c r="K4" i="28"/>
  <c r="K5" i="28" s="1"/>
  <c r="K5" i="27" s="1"/>
  <c r="K4" i="27" s="1"/>
  <c r="K3" i="27" s="1"/>
  <c r="J7" i="28"/>
  <c r="J9" i="25"/>
  <c r="K7" i="25"/>
  <c r="K8" i="25" s="1"/>
  <c r="L4" i="25"/>
  <c r="L5" i="25" s="1"/>
  <c r="L7" i="25" s="1"/>
  <c r="L8" i="25" s="1"/>
  <c r="J8" i="28" l="1"/>
  <c r="J9" i="28" s="1"/>
  <c r="J9" i="27" s="1"/>
  <c r="J7" i="27"/>
  <c r="J8" i="27" s="1"/>
  <c r="L4" i="28"/>
  <c r="L5" i="28" s="1"/>
  <c r="K7" i="28"/>
  <c r="K9" i="25"/>
  <c r="L9" i="25" s="1"/>
  <c r="L7" i="28" l="1"/>
  <c r="L5" i="27"/>
  <c r="L4" i="27" s="1"/>
  <c r="L3" i="27" s="1"/>
  <c r="K8" i="28"/>
  <c r="K9" i="28" s="1"/>
  <c r="K9" i="27" s="1"/>
  <c r="K7" i="27"/>
  <c r="K8" i="27" s="1"/>
  <c r="L8" i="28" l="1"/>
  <c r="L9" i="28" s="1"/>
  <c r="L9" i="27" s="1"/>
  <c r="L7" i="27"/>
  <c r="L8" i="27" s="1"/>
</calcChain>
</file>

<file path=xl/sharedStrings.xml><?xml version="1.0" encoding="utf-8"?>
<sst xmlns="http://schemas.openxmlformats.org/spreadsheetml/2006/main" count="57" uniqueCount="30">
  <si>
    <t>WATER</t>
  </si>
  <si>
    <t>Expenses:</t>
  </si>
  <si>
    <t>Fee Increase %:</t>
  </si>
  <si>
    <t>-</t>
  </si>
  <si>
    <t>Unit Increase / $ Q:</t>
  </si>
  <si>
    <t>Unit Fee $ / Q:</t>
  </si>
  <si>
    <t>Units:</t>
  </si>
  <si>
    <t>Revenues:</t>
  </si>
  <si>
    <t>Excess (Shortage):</t>
  </si>
  <si>
    <t>Sinking Funds:</t>
  </si>
  <si>
    <t>Do Nothing</t>
  </si>
  <si>
    <t>Break Even in 1 step</t>
  </si>
  <si>
    <t>Break Even in 3 steps</t>
  </si>
  <si>
    <t>X</t>
  </si>
  <si>
    <t>Break Even in 5 steps</t>
  </si>
  <si>
    <t>Replenish</t>
  </si>
  <si>
    <t>SEWER</t>
  </si>
  <si>
    <t>COMBINED</t>
  </si>
  <si>
    <t>Funds Balances - From 2024 Annual Report</t>
  </si>
  <si>
    <t>Owed from Water Fund to General Fund</t>
  </si>
  <si>
    <t>Money moved from Water Sinking Fund into the Water checking account</t>
  </si>
  <si>
    <t>ARPA Funds - need to decide if this needs to be repaid or not</t>
  </si>
  <si>
    <t>Payroll from 2024 Q4 (since transferred to General Fund)</t>
  </si>
  <si>
    <t>Payroll not reimbursed to General Fund</t>
  </si>
  <si>
    <t>Owed from General Fund to Water Sinking Fund</t>
  </si>
  <si>
    <t>CDs (since returned to Sinking Funds)</t>
  </si>
  <si>
    <t>2025 Contracted Services for Water</t>
  </si>
  <si>
    <t>2025 Contracted Services for Sewer</t>
  </si>
  <si>
    <t>2023 Salaries for Water</t>
  </si>
  <si>
    <t>2023 Salaries for Sewer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</si>
</sst>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164" formatCode="&quot;$&quot;#,##0"/>
  </numFmts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164" fontId="4" fillId="6" borderId="1" xfId="0" applyNumberFormat="1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4" borderId="2" xfId="0" applyFill="1" applyBorder="1"/>
    <xf numFmtId="0" fontId="0" fillId="3" borderId="2" xfId="0" applyFill="1" applyBorder="1"/>
    <xf numFmtId="0" fontId="0" fillId="5" borderId="2" xfId="0" applyFill="1" applyBorder="1"/>
    <xf numFmtId="0" fontId="0" fillId="0" borderId="3" xfId="0" applyBorder="1"/>
    <xf numFmtId="0" fontId="0" fillId="4" borderId="3" xfId="0" applyFill="1" applyBorder="1"/>
    <xf numFmtId="0" fontId="0" fillId="3" borderId="3" xfId="0" applyFill="1" applyBorder="1"/>
    <xf numFmtId="0" fontId="0" fillId="5" borderId="3" xfId="0" applyFill="1" applyBorder="1"/>
    <xf numFmtId="0" fontId="0" fillId="0" borderId="4" xfId="0" applyBorder="1"/>
    <xf numFmtId="0" fontId="0" fillId="4" borderId="4" xfId="0" applyFill="1" applyBorder="1"/>
    <xf numFmtId="0" fontId="0" fillId="3" borderId="4" xfId="0" applyFill="1" applyBorder="1"/>
    <xf numFmtId="0" fontId="0" fillId="5" borderId="4" xfId="0" applyFill="1" applyBorder="1"/>
    <xf numFmtId="9" fontId="1" fillId="2" borderId="1" xfId="0" applyNumberFormat="1" applyFont="1" applyFill="1" applyBorder="1" applyAlignment="1">
      <alignment horizontal="center"/>
    </xf>
    <xf numFmtId="0" fontId="2" fillId="0" borderId="5" xfId="0" applyFont="1" applyBorder="1"/>
    <xf numFmtId="0" fontId="4" fillId="8" borderId="5" xfId="0" applyFont="1" applyFill="1" applyBorder="1" applyAlignment="1">
      <alignment horizontal="right"/>
    </xf>
    <xf numFmtId="0" fontId="4" fillId="6" borderId="5" xfId="0" applyFont="1" applyFill="1" applyBorder="1" applyAlignment="1">
      <alignment horizontal="right"/>
    </xf>
    <xf numFmtId="0" fontId="4" fillId="7" borderId="5" xfId="0" applyFont="1" applyFill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1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0" fillId="0" borderId="5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7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5" fontId="3" fillId="4" borderId="1" xfId="0" applyNumberFormat="1" applyFont="1" applyFill="1" applyBorder="1" applyAlignment="1">
      <alignment horizontal="center"/>
    </xf>
    <xf numFmtId="7" fontId="0" fillId="3" borderId="1" xfId="0" applyNumberFormat="1" applyFill="1" applyBorder="1" applyAlignment="1">
      <alignment horizontal="center"/>
    </xf>
    <xf numFmtId="7" fontId="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5" fontId="3" fillId="3" borderId="1" xfId="0" applyNumberFormat="1" applyFont="1" applyFill="1" applyBorder="1" applyAlignment="1">
      <alignment horizontal="center"/>
    </xf>
    <xf numFmtId="7" fontId="0" fillId="4" borderId="1" xfId="0" applyNumberFormat="1" applyFill="1" applyBorder="1" applyAlignment="1">
      <alignment horizontal="center"/>
    </xf>
    <xf numFmtId="7" fontId="0" fillId="5" borderId="1" xfId="0" applyNumberFormat="1" applyFill="1" applyBorder="1" applyAlignment="1">
      <alignment horizontal="center"/>
    </xf>
    <xf numFmtId="7" fontId="1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5" fontId="3" fillId="5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42" fontId="1" fillId="0" borderId="0" xfId="0" applyNumberFormat="1" applyFont="1"/>
    <xf numFmtId="42" fontId="0" fillId="0" borderId="0" xfId="0" applyNumberFormat="1"/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8855709843192"/>
          <c:y val="6.8722528032037017E-2"/>
          <c:w val="0.83902981657946518"/>
          <c:h val="0.86258745831192507"/>
        </c:manualLayout>
      </c:layout>
      <c:lineChart>
        <c:grouping val="standard"/>
        <c:varyColors val="0"/>
        <c:ser>
          <c:idx val="1"/>
          <c:order val="0"/>
          <c:tx>
            <c:strRef>
              <c:f>Water!$A$2</c:f>
              <c:strCache>
                <c:ptCount val="1"/>
                <c:pt idx="0">
                  <c:v>Expenses: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rgbClr val="C00000"/>
              </a:solidFill>
              <a:ln>
                <a:noFill/>
              </a:ln>
            </c:spPr>
          </c:marker>
          <c:val>
            <c:numRef>
              <c:f>Water!$B$2:$L$2</c:f>
              <c:numCache>
                <c:formatCode>"$"#,##0</c:formatCode>
                <c:ptCount val="11"/>
                <c:pt idx="0">
                  <c:v>57805.93</c:v>
                </c:pt>
                <c:pt idx="1">
                  <c:v>77390</c:v>
                </c:pt>
                <c:pt idx="2">
                  <c:v>80485.600000000006</c:v>
                </c:pt>
                <c:pt idx="3">
                  <c:v>83705.024000000005</c:v>
                </c:pt>
                <c:pt idx="4">
                  <c:v>87053.224960000007</c:v>
                </c:pt>
                <c:pt idx="5">
                  <c:v>90535.35395840001</c:v>
                </c:pt>
                <c:pt idx="6">
                  <c:v>94156.768116736013</c:v>
                </c:pt>
                <c:pt idx="7">
                  <c:v>97923.038841405461</c:v>
                </c:pt>
                <c:pt idx="8">
                  <c:v>101839.96039506169</c:v>
                </c:pt>
                <c:pt idx="9">
                  <c:v>105913.55881086415</c:v>
                </c:pt>
                <c:pt idx="10">
                  <c:v>110150.10116329872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178-43BF-AB0B-57DC15426954}"/>
            </c:ext>
          </c:extLst>
        </c:ser>
        <c:ser>
          <c:idx val="2"/>
          <c:order val="1"/>
          <c:tx>
            <c:strRef>
              <c:f>Water!$A$7</c:f>
              <c:strCache>
                <c:ptCount val="1"/>
                <c:pt idx="0">
                  <c:v>Revenues: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6"/>
              </a:solidFill>
              <a:ln>
                <a:noFill/>
              </a:ln>
            </c:spPr>
          </c:marker>
          <c:val>
            <c:numRef>
              <c:f>Water!$B$7:$L$7</c:f>
              <c:numCache>
                <c:formatCode>"$"#,##0</c:formatCode>
                <c:ptCount val="11"/>
                <c:pt idx="0">
                  <c:v>60580.320000000007</c:v>
                </c:pt>
                <c:pt idx="1">
                  <c:v>67849.08</c:v>
                </c:pt>
                <c:pt idx="2">
                  <c:v>75988.92</c:v>
                </c:pt>
                <c:pt idx="3">
                  <c:v>85109.640000000014</c:v>
                </c:pt>
                <c:pt idx="4">
                  <c:v>88513.440000000017</c:v>
                </c:pt>
                <c:pt idx="5">
                  <c:v>92056.320000000007</c:v>
                </c:pt>
                <c:pt idx="6">
                  <c:v>95738.280000000013</c:v>
                </c:pt>
                <c:pt idx="7">
                  <c:v>99566.640000000014</c:v>
                </c:pt>
                <c:pt idx="8">
                  <c:v>103548.72</c:v>
                </c:pt>
                <c:pt idx="9">
                  <c:v>107691.84</c:v>
                </c:pt>
                <c:pt idx="10">
                  <c:v>111996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178-43BF-AB0B-57DC15426954}"/>
            </c:ext>
          </c:extLst>
        </c:ser>
        <c:ser>
          <c:idx val="3"/>
          <c:order val="2"/>
          <c:tx>
            <c:strRef>
              <c:f>Water!$A$9</c:f>
              <c:strCache>
                <c:ptCount val="1"/>
                <c:pt idx="0">
                  <c:v>Sinking Funds: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val>
            <c:numRef>
              <c:f>Water!$B$9:$L$9</c:f>
              <c:numCache>
                <c:formatCode>"$"#,##0</c:formatCode>
                <c:ptCount val="11"/>
                <c:pt idx="0">
                  <c:v>195820</c:v>
                </c:pt>
                <c:pt idx="1">
                  <c:v>186279.08000000002</c:v>
                </c:pt>
                <c:pt idx="2">
                  <c:v>181782.40000000002</c:v>
                </c:pt>
                <c:pt idx="3">
                  <c:v>183187.01600000003</c:v>
                </c:pt>
                <c:pt idx="4">
                  <c:v>184647.23104000004</c:v>
                </c:pt>
                <c:pt idx="5">
                  <c:v>186168.19708160002</c:v>
                </c:pt>
                <c:pt idx="6">
                  <c:v>187749.70896486402</c:v>
                </c:pt>
                <c:pt idx="7">
                  <c:v>189393.31012345856</c:v>
                </c:pt>
                <c:pt idx="8">
                  <c:v>191102.06972839689</c:v>
                </c:pt>
                <c:pt idx="9">
                  <c:v>192880.35091753275</c:v>
                </c:pt>
                <c:pt idx="10">
                  <c:v>194726.24975423404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178-43BF-AB0B-57DC15426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607951"/>
        <c:axId val="1411607471"/>
      </c:lineChart>
      <c:catAx>
        <c:axId val="1411607951"/>
        <c:scaling>
          <c:orientation val="minMax"/>
        </c:scaling>
        <c:delete val="1"/>
        <c:axPos val="b"/>
        <c:majorTickMark val="none"/>
        <c:minorTickMark val="none"/>
        <c:tickLblPos val="nextTo"/>
        <c:crossAx val="1411607471"/>
        <c:crosses val="autoZero"/>
        <c:auto val="1"/>
        <c:lblAlgn val="ctr"/>
        <c:lblOffset val="100"/>
        <c:noMultiLvlLbl val="0"/>
      </c:catAx>
      <c:valAx>
        <c:axId val="1411607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607951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8855709843192"/>
          <c:y val="6.8722528032037017E-2"/>
          <c:w val="0.83902981657946518"/>
          <c:h val="0.86258745831192507"/>
        </c:manualLayout>
      </c:layout>
      <c:lineChart>
        <c:grouping val="standard"/>
        <c:varyColors val="0"/>
        <c:ser>
          <c:idx val="1"/>
          <c:order val="0"/>
          <c:tx>
            <c:strRef>
              <c:f>Sewer!$A$2</c:f>
              <c:strCache>
                <c:ptCount val="1"/>
                <c:pt idx="0">
                  <c:v>Expenses: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rgbClr val="C00000"/>
              </a:solidFill>
              <a:ln>
                <a:noFill/>
              </a:ln>
            </c:spPr>
          </c:marker>
          <c:val>
            <c:numRef>
              <c:f>Sewer!$B$2:$L$2</c:f>
              <c:numCache>
                <c:formatCode>"$"#,##0</c:formatCode>
                <c:ptCount val="11"/>
                <c:pt idx="0">
                  <c:v>222453.71</c:v>
                </c:pt>
                <c:pt idx="1">
                  <c:v>200685</c:v>
                </c:pt>
                <c:pt idx="2">
                  <c:v>208712.4</c:v>
                </c:pt>
                <c:pt idx="3">
                  <c:v>217060.89600000001</c:v>
                </c:pt>
                <c:pt idx="4">
                  <c:v>225743.33184000003</c:v>
                </c:pt>
                <c:pt idx="5">
                  <c:v>234773.06511360002</c:v>
                </c:pt>
                <c:pt idx="6">
                  <c:v>244163.98771814402</c:v>
                </c:pt>
                <c:pt idx="7">
                  <c:v>253930.54722686979</c:v>
                </c:pt>
                <c:pt idx="8">
                  <c:v>264087.76911594457</c:v>
                </c:pt>
                <c:pt idx="9">
                  <c:v>274651.27988058235</c:v>
                </c:pt>
                <c:pt idx="10">
                  <c:v>285637.33107580565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05-413E-8099-6AD9449ED7C1}"/>
            </c:ext>
          </c:extLst>
        </c:ser>
        <c:ser>
          <c:idx val="2"/>
          <c:order val="1"/>
          <c:tx>
            <c:strRef>
              <c:f>Sewer!$A$7</c:f>
              <c:strCache>
                <c:ptCount val="1"/>
                <c:pt idx="0">
                  <c:v>Revenues: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6"/>
              </a:solidFill>
              <a:ln>
                <a:noFill/>
              </a:ln>
            </c:spPr>
          </c:marker>
          <c:val>
            <c:numRef>
              <c:f>Sewer!$B$7:$L$7</c:f>
              <c:numCache>
                <c:formatCode>"$"#,##0</c:formatCode>
                <c:ptCount val="11"/>
                <c:pt idx="0">
                  <c:v>112000.79999999999</c:v>
                </c:pt>
                <c:pt idx="1">
                  <c:v>140005.6</c:v>
                </c:pt>
                <c:pt idx="2">
                  <c:v>175011.6</c:v>
                </c:pt>
                <c:pt idx="3">
                  <c:v>218766.80000000002</c:v>
                </c:pt>
                <c:pt idx="4">
                  <c:v>227516</c:v>
                </c:pt>
                <c:pt idx="5">
                  <c:v>236614.8</c:v>
                </c:pt>
                <c:pt idx="6">
                  <c:v>246081.6</c:v>
                </c:pt>
                <c:pt idx="7">
                  <c:v>255925.6</c:v>
                </c:pt>
                <c:pt idx="8">
                  <c:v>266165.2</c:v>
                </c:pt>
                <c:pt idx="9">
                  <c:v>276809.59999999998</c:v>
                </c:pt>
                <c:pt idx="10">
                  <c:v>287886.40000000002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05-413E-8099-6AD9449ED7C1}"/>
            </c:ext>
          </c:extLst>
        </c:ser>
        <c:ser>
          <c:idx val="3"/>
          <c:order val="2"/>
          <c:tx>
            <c:strRef>
              <c:f>Sewer!$A$9</c:f>
              <c:strCache>
                <c:ptCount val="1"/>
                <c:pt idx="0">
                  <c:v>Sinking Funds: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val>
            <c:numRef>
              <c:f>Sewer!$B$9:$L$9</c:f>
              <c:numCache>
                <c:formatCode>"$"#,##0</c:formatCode>
                <c:ptCount val="11"/>
                <c:pt idx="0">
                  <c:v>107826</c:v>
                </c:pt>
                <c:pt idx="1">
                  <c:v>47146.600000000006</c:v>
                </c:pt>
                <c:pt idx="2">
                  <c:v>13445.800000000017</c:v>
                </c:pt>
                <c:pt idx="3">
                  <c:v>15151.704000000027</c:v>
                </c:pt>
                <c:pt idx="4">
                  <c:v>16924.372159999999</c:v>
                </c:pt>
                <c:pt idx="5">
                  <c:v>18766.107046399964</c:v>
                </c:pt>
                <c:pt idx="6">
                  <c:v>20683.719328255946</c:v>
                </c:pt>
                <c:pt idx="7">
                  <c:v>22678.772101386159</c:v>
                </c:pt>
                <c:pt idx="8">
                  <c:v>24756.202985441603</c:v>
                </c:pt>
                <c:pt idx="9">
                  <c:v>26914.523104859225</c:v>
                </c:pt>
                <c:pt idx="10">
                  <c:v>29163.592029053601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05-413E-8099-6AD9449ED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607951"/>
        <c:axId val="1411607471"/>
      </c:lineChart>
      <c:catAx>
        <c:axId val="1411607951"/>
        <c:scaling>
          <c:orientation val="minMax"/>
        </c:scaling>
        <c:delete val="1"/>
        <c:axPos val="b"/>
        <c:majorTickMark val="none"/>
        <c:minorTickMark val="none"/>
        <c:tickLblPos val="nextTo"/>
        <c:crossAx val="1411607471"/>
        <c:crosses val="autoZero"/>
        <c:auto val="1"/>
        <c:lblAlgn val="ctr"/>
        <c:lblOffset val="100"/>
        <c:noMultiLvlLbl val="0"/>
      </c:catAx>
      <c:valAx>
        <c:axId val="1411607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607951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8855709843192"/>
          <c:y val="6.8722528032037017E-2"/>
          <c:w val="0.83902981657946518"/>
          <c:h val="0.86258745831192507"/>
        </c:manualLayout>
      </c:layout>
      <c:lineChart>
        <c:grouping val="standard"/>
        <c:varyColors val="0"/>
        <c:ser>
          <c:idx val="1"/>
          <c:order val="0"/>
          <c:tx>
            <c:strRef>
              <c:f>Combined!$A$2</c:f>
              <c:strCache>
                <c:ptCount val="1"/>
                <c:pt idx="0">
                  <c:v>Expenses: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rgbClr val="C00000"/>
              </a:solidFill>
              <a:ln>
                <a:noFill/>
              </a:ln>
            </c:spPr>
          </c:marker>
          <c:val>
            <c:numRef>
              <c:f>Combined!$B$2:$L$2</c:f>
              <c:numCache>
                <c:formatCode>"$"#,##0</c:formatCode>
                <c:ptCount val="11"/>
                <c:pt idx="0">
                  <c:v>280259.64</c:v>
                </c:pt>
                <c:pt idx="1">
                  <c:v>278075</c:v>
                </c:pt>
                <c:pt idx="2">
                  <c:v>289198</c:v>
                </c:pt>
                <c:pt idx="3">
                  <c:v>300765.92000000004</c:v>
                </c:pt>
                <c:pt idx="4">
                  <c:v>312796.55680000002</c:v>
                </c:pt>
                <c:pt idx="5">
                  <c:v>325308.41907200002</c:v>
                </c:pt>
                <c:pt idx="6">
                  <c:v>338320.75583488005</c:v>
                </c:pt>
                <c:pt idx="7">
                  <c:v>351853.58606827527</c:v>
                </c:pt>
                <c:pt idx="8">
                  <c:v>365927.72951100627</c:v>
                </c:pt>
                <c:pt idx="9">
                  <c:v>380564.83869144652</c:v>
                </c:pt>
                <c:pt idx="10">
                  <c:v>395787.43223910435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0-410C-9EFA-920C0AD60E59}"/>
            </c:ext>
          </c:extLst>
        </c:ser>
        <c:ser>
          <c:idx val="2"/>
          <c:order val="1"/>
          <c:tx>
            <c:strRef>
              <c:f>Combined!$A$7</c:f>
              <c:strCache>
                <c:ptCount val="1"/>
                <c:pt idx="0">
                  <c:v>Revenues: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6"/>
              </a:solidFill>
              <a:ln>
                <a:noFill/>
              </a:ln>
            </c:spPr>
          </c:marker>
          <c:val>
            <c:numRef>
              <c:f>Combined!$B$7:$L$7</c:f>
              <c:numCache>
                <c:formatCode>"$"#,##0</c:formatCode>
                <c:ptCount val="11"/>
                <c:pt idx="0">
                  <c:v>172581.12</c:v>
                </c:pt>
                <c:pt idx="1">
                  <c:v>207854.68</c:v>
                </c:pt>
                <c:pt idx="2">
                  <c:v>251000.52000000002</c:v>
                </c:pt>
                <c:pt idx="3">
                  <c:v>303876.44000000006</c:v>
                </c:pt>
                <c:pt idx="4">
                  <c:v>316029.44</c:v>
                </c:pt>
                <c:pt idx="5">
                  <c:v>328671.12</c:v>
                </c:pt>
                <c:pt idx="6">
                  <c:v>341819.88</c:v>
                </c:pt>
                <c:pt idx="7">
                  <c:v>355492.24</c:v>
                </c:pt>
                <c:pt idx="8">
                  <c:v>369713.92000000004</c:v>
                </c:pt>
                <c:pt idx="9">
                  <c:v>384501.43999999994</c:v>
                </c:pt>
                <c:pt idx="10">
                  <c:v>399882.4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0-410C-9EFA-920C0AD60E59}"/>
            </c:ext>
          </c:extLst>
        </c:ser>
        <c:ser>
          <c:idx val="3"/>
          <c:order val="2"/>
          <c:tx>
            <c:strRef>
              <c:f>Combined!$A$9</c:f>
              <c:strCache>
                <c:ptCount val="1"/>
                <c:pt idx="0">
                  <c:v>Sinking Funds: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>
                <a:noFill/>
              </a:ln>
            </c:spPr>
          </c:marker>
          <c:val>
            <c:numRef>
              <c:f>Combined!$B$9:$L$9</c:f>
              <c:numCache>
                <c:formatCode>"$"#,##0</c:formatCode>
                <c:ptCount val="11"/>
                <c:pt idx="0">
                  <c:v>303646</c:v>
                </c:pt>
                <c:pt idx="1">
                  <c:v>233425.68000000002</c:v>
                </c:pt>
                <c:pt idx="2">
                  <c:v>195228.20000000004</c:v>
                </c:pt>
                <c:pt idx="3">
                  <c:v>198338.72000000006</c:v>
                </c:pt>
                <c:pt idx="4">
                  <c:v>201571.60320000004</c:v>
                </c:pt>
                <c:pt idx="5">
                  <c:v>204934.30412799999</c:v>
                </c:pt>
                <c:pt idx="6">
                  <c:v>208433.42829311997</c:v>
                </c:pt>
                <c:pt idx="7">
                  <c:v>212072.08222484472</c:v>
                </c:pt>
                <c:pt idx="8">
                  <c:v>215858.27271383849</c:v>
                </c:pt>
                <c:pt idx="9">
                  <c:v>219794.87402239197</c:v>
                </c:pt>
                <c:pt idx="10">
                  <c:v>223889.84178328764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0-410C-9EFA-920C0AD60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607951"/>
        <c:axId val="1411607471"/>
      </c:lineChart>
      <c:catAx>
        <c:axId val="1411607951"/>
        <c:scaling>
          <c:orientation val="minMax"/>
        </c:scaling>
        <c:delete val="1"/>
        <c:axPos val="b"/>
        <c:majorTickMark val="none"/>
        <c:minorTickMark val="none"/>
        <c:tickLblPos val="nextTo"/>
        <c:crossAx val="1411607471"/>
        <c:crosses val="autoZero"/>
        <c:auto val="1"/>
        <c:lblAlgn val="ctr"/>
        <c:lblOffset val="100"/>
        <c:noMultiLvlLbl val="0"/>
      </c:catAx>
      <c:valAx>
        <c:axId val="1411607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1607951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13</xdr:col>
      <xdr:colOff>0</xdr:colOff>
      <xdr:row>24</xdr:row>
      <xdr:rowOff>795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745E284-2208-468D-BE10-9BF71DC52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13</xdr:col>
      <xdr:colOff>0</xdr:colOff>
      <xdr:row>24</xdr:row>
      <xdr:rowOff>794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CDE7EA-68AC-4448-A6B6-FF46F376E0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13</xdr:col>
      <xdr:colOff>0</xdr:colOff>
      <xdr:row>23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486B05-08E8-49A9-929A-9E6CB2B8F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CC248-7108-4EE9-9A15-1B3D36C568EB}">
  <sheetPr>
    <tabColor theme="7"/>
  </sheetPr>
  <dimension ref="A1:M30"/>
  <sheetViews>
    <sheetView showGridLines="0" zoomScale="120" zoomScaleNormal="120" workbookViewId="0">
      <selection activeCell="B28" sqref="B28"/>
    </sheetView>
  </sheetViews>
  <sheetFormatPr defaultRowHeight="14.45"/>
  <cols>
    <col min="1" max="1" width="19.85546875" customWidth="1"/>
    <col min="2" max="12" width="10.5703125" customWidth="1"/>
    <col min="13" max="13" width="2.5703125" customWidth="1"/>
  </cols>
  <sheetData>
    <row r="1" spans="1:13" ht="21">
      <c r="A1" s="22" t="s">
        <v>0</v>
      </c>
      <c r="B1" s="6">
        <v>2024</v>
      </c>
      <c r="C1" s="5">
        <f>B1 + 1</f>
        <v>2025</v>
      </c>
      <c r="D1" s="6">
        <f t="shared" ref="D1:L1" si="0">C1 + 1</f>
        <v>2026</v>
      </c>
      <c r="E1" s="7">
        <f t="shared" si="0"/>
        <v>2027</v>
      </c>
      <c r="F1" s="6">
        <f t="shared" si="0"/>
        <v>2028</v>
      </c>
      <c r="G1" s="7">
        <f t="shared" si="0"/>
        <v>2029</v>
      </c>
      <c r="H1" s="6">
        <f t="shared" si="0"/>
        <v>2030</v>
      </c>
      <c r="I1" s="7">
        <f t="shared" si="0"/>
        <v>2031</v>
      </c>
      <c r="J1" s="6">
        <f t="shared" si="0"/>
        <v>2032</v>
      </c>
      <c r="K1" s="7">
        <f t="shared" si="0"/>
        <v>2033</v>
      </c>
      <c r="L1" s="6">
        <f t="shared" si="0"/>
        <v>2034</v>
      </c>
      <c r="M1" s="1"/>
    </row>
    <row r="2" spans="1:13">
      <c r="A2" s="23" t="s">
        <v>1</v>
      </c>
      <c r="B2" s="8">
        <v>57805.93</v>
      </c>
      <c r="C2" s="8">
        <v>77390</v>
      </c>
      <c r="D2" s="8">
        <f>C2 * 1.04</f>
        <v>80485.600000000006</v>
      </c>
      <c r="E2" s="8">
        <f t="shared" ref="E2:L2" si="1">D2 * 1.04</f>
        <v>83705.024000000005</v>
      </c>
      <c r="F2" s="8">
        <f t="shared" ref="F2:J2" si="2">E2 * 1.04</f>
        <v>87053.224960000007</v>
      </c>
      <c r="G2" s="8">
        <f t="shared" si="2"/>
        <v>90535.35395840001</v>
      </c>
      <c r="H2" s="8">
        <f t="shared" si="2"/>
        <v>94156.768116736013</v>
      </c>
      <c r="I2" s="8">
        <f t="shared" si="2"/>
        <v>97923.038841405461</v>
      </c>
      <c r="J2" s="8">
        <f t="shared" si="2"/>
        <v>101839.96039506169</v>
      </c>
      <c r="K2" s="8">
        <f t="shared" si="1"/>
        <v>105913.55881086415</v>
      </c>
      <c r="L2" s="8">
        <f t="shared" si="1"/>
        <v>110150.10116329872</v>
      </c>
      <c r="M2" s="1"/>
    </row>
    <row r="3" spans="1:13">
      <c r="A3" s="30" t="s">
        <v>2</v>
      </c>
      <c r="B3" s="31" t="s">
        <v>3</v>
      </c>
      <c r="C3" s="21">
        <f>_xlfn.XLOOKUP( "X", $B26:$B99, C26:C99, 0 )</f>
        <v>0.12</v>
      </c>
      <c r="D3" s="21">
        <f t="shared" ref="D3:L3" si="3">_xlfn.XLOOKUP( "X", $B26:$B99, D26:D99, 0 )</f>
        <v>0.12</v>
      </c>
      <c r="E3" s="21">
        <f t="shared" si="3"/>
        <v>0.12</v>
      </c>
      <c r="F3" s="21">
        <f t="shared" si="3"/>
        <v>0.04</v>
      </c>
      <c r="G3" s="21">
        <f t="shared" si="3"/>
        <v>0.04</v>
      </c>
      <c r="H3" s="21">
        <f t="shared" si="3"/>
        <v>0.04</v>
      </c>
      <c r="I3" s="21">
        <f t="shared" si="3"/>
        <v>0.04</v>
      </c>
      <c r="J3" s="21">
        <f t="shared" si="3"/>
        <v>0.04</v>
      </c>
      <c r="K3" s="21">
        <f t="shared" si="3"/>
        <v>0.04</v>
      </c>
      <c r="L3" s="21">
        <f t="shared" si="3"/>
        <v>0.04</v>
      </c>
      <c r="M3" s="1"/>
    </row>
    <row r="4" spans="1:13">
      <c r="A4" s="32" t="s">
        <v>4</v>
      </c>
      <c r="B4" s="4"/>
      <c r="C4" s="38">
        <f>ROUND( B5 * C3, 2 )</f>
        <v>9.93</v>
      </c>
      <c r="D4" s="42">
        <f t="shared" ref="D4" si="4">ROUND( C5 * D3, 2 )</f>
        <v>11.12</v>
      </c>
      <c r="E4" s="43">
        <f t="shared" ref="E4" si="5">ROUND( D5 * E3, 2 )</f>
        <v>12.46</v>
      </c>
      <c r="F4" s="42">
        <f t="shared" ref="F4" si="6">ROUND( E5 * F3, 2 )</f>
        <v>4.6500000000000004</v>
      </c>
      <c r="G4" s="43">
        <f t="shared" ref="G4" si="7">ROUND( F5 * G3, 2 )</f>
        <v>4.84</v>
      </c>
      <c r="H4" s="42">
        <f t="shared" ref="H4" si="8">ROUND( G5 * H3, 2 )</f>
        <v>5.03</v>
      </c>
      <c r="I4" s="43">
        <f t="shared" ref="I4:J4" si="9">ROUND( H5 * I3, 2 )</f>
        <v>5.23</v>
      </c>
      <c r="J4" s="42">
        <f t="shared" si="9"/>
        <v>5.44</v>
      </c>
      <c r="K4" s="43">
        <f t="shared" ref="K4" si="10">ROUND( J5 * K3, 2 )</f>
        <v>5.66</v>
      </c>
      <c r="L4" s="42">
        <f t="shared" ref="L4" si="11">ROUND( K5 * L3, 2 )</f>
        <v>5.88</v>
      </c>
      <c r="M4" s="1"/>
    </row>
    <row r="5" spans="1:13">
      <c r="A5" s="33" t="s">
        <v>5</v>
      </c>
      <c r="B5" s="35">
        <v>82.76</v>
      </c>
      <c r="C5" s="39">
        <f>B5 + C4</f>
        <v>92.69</v>
      </c>
      <c r="D5" s="35">
        <f t="shared" ref="D5" si="12">C5 + D4</f>
        <v>103.81</v>
      </c>
      <c r="E5" s="44">
        <f t="shared" ref="E5" si="13">D5 + E4</f>
        <v>116.27000000000001</v>
      </c>
      <c r="F5" s="35">
        <f t="shared" ref="F5" si="14">E5 + F4</f>
        <v>120.92000000000002</v>
      </c>
      <c r="G5" s="44">
        <f t="shared" ref="G5" si="15">F5 + G4</f>
        <v>125.76000000000002</v>
      </c>
      <c r="H5" s="35">
        <f t="shared" ref="H5" si="16">G5 + H4</f>
        <v>130.79000000000002</v>
      </c>
      <c r="I5" s="44">
        <f t="shared" ref="I5:J5" si="17">H5 + I4</f>
        <v>136.02000000000001</v>
      </c>
      <c r="J5" s="35">
        <f t="shared" si="17"/>
        <v>141.46</v>
      </c>
      <c r="K5" s="44">
        <f t="shared" ref="K5" si="18">J5 + K4</f>
        <v>147.12</v>
      </c>
      <c r="L5" s="35">
        <f t="shared" ref="L5" si="19">K5 + L4</f>
        <v>153</v>
      </c>
      <c r="M5" s="1"/>
    </row>
    <row r="6" spans="1:13">
      <c r="A6" s="32" t="s">
        <v>6</v>
      </c>
      <c r="B6" s="36">
        <v>183</v>
      </c>
      <c r="C6" s="40">
        <f t="shared" ref="C6:L6" si="20">B6</f>
        <v>183</v>
      </c>
      <c r="D6" s="36">
        <f t="shared" si="20"/>
        <v>183</v>
      </c>
      <c r="E6" s="45">
        <f t="shared" si="20"/>
        <v>183</v>
      </c>
      <c r="F6" s="36">
        <f t="shared" ref="F6:J6" si="21">E6</f>
        <v>183</v>
      </c>
      <c r="G6" s="45">
        <f t="shared" si="21"/>
        <v>183</v>
      </c>
      <c r="H6" s="36">
        <f t="shared" si="21"/>
        <v>183</v>
      </c>
      <c r="I6" s="45">
        <f t="shared" si="21"/>
        <v>183</v>
      </c>
      <c r="J6" s="36">
        <f t="shared" si="21"/>
        <v>183</v>
      </c>
      <c r="K6" s="45">
        <f t="shared" si="20"/>
        <v>183</v>
      </c>
      <c r="L6" s="36">
        <f t="shared" si="20"/>
        <v>183</v>
      </c>
      <c r="M6" s="1"/>
    </row>
    <row r="7" spans="1:13">
      <c r="A7" s="24" t="s">
        <v>7</v>
      </c>
      <c r="B7" s="2">
        <f>B5 * B6 * 4</f>
        <v>60580.320000000007</v>
      </c>
      <c r="C7" s="2">
        <f t="shared" ref="C7" si="22">C5 * C6 * 4</f>
        <v>67849.08</v>
      </c>
      <c r="D7" s="2">
        <f t="shared" ref="D7" si="23">D5 * D6 * 4</f>
        <v>75988.92</v>
      </c>
      <c r="E7" s="2">
        <f t="shared" ref="E7" si="24">E5 * E6 * 4</f>
        <v>85109.640000000014</v>
      </c>
      <c r="F7" s="2">
        <f t="shared" ref="F7" si="25">F5 * F6 * 4</f>
        <v>88513.440000000017</v>
      </c>
      <c r="G7" s="2">
        <f t="shared" ref="G7" si="26">G5 * G6 * 4</f>
        <v>92056.320000000007</v>
      </c>
      <c r="H7" s="2">
        <f t="shared" ref="H7" si="27">H5 * H6 * 4</f>
        <v>95738.280000000013</v>
      </c>
      <c r="I7" s="2">
        <f t="shared" ref="I7:J7" si="28">I5 * I6 * 4</f>
        <v>99566.640000000014</v>
      </c>
      <c r="J7" s="2">
        <f t="shared" si="28"/>
        <v>103548.72</v>
      </c>
      <c r="K7" s="2">
        <f t="shared" ref="K7" si="29">K5 * K6 * 4</f>
        <v>107691.84</v>
      </c>
      <c r="L7" s="2">
        <f t="shared" ref="L7" si="30">L5 * L6 * 4</f>
        <v>111996</v>
      </c>
      <c r="M7" s="1"/>
    </row>
    <row r="8" spans="1:13">
      <c r="A8" s="34" t="s">
        <v>8</v>
      </c>
      <c r="B8" s="37">
        <f>B7 - B2</f>
        <v>2774.3900000000067</v>
      </c>
      <c r="C8" s="41">
        <f t="shared" ref="C8" si="31">C7 - C2</f>
        <v>-9540.9199999999983</v>
      </c>
      <c r="D8" s="37">
        <f t="shared" ref="D8" si="32">D7 - D2</f>
        <v>-4496.6800000000076</v>
      </c>
      <c r="E8" s="46">
        <f t="shared" ref="E8" si="33">E7 - E2</f>
        <v>1404.6160000000091</v>
      </c>
      <c r="F8" s="37">
        <f t="shared" ref="F8" si="34">F7 - F2</f>
        <v>1460.21504000001</v>
      </c>
      <c r="G8" s="46">
        <f t="shared" ref="G8" si="35">G7 - G2</f>
        <v>1520.966041599997</v>
      </c>
      <c r="H8" s="37">
        <f t="shared" ref="H8" si="36">H7 - H2</f>
        <v>1581.5118832640001</v>
      </c>
      <c r="I8" s="46">
        <f t="shared" ref="I8:J8" si="37">I7 - I2</f>
        <v>1643.6011585945525</v>
      </c>
      <c r="J8" s="37">
        <f t="shared" si="37"/>
        <v>1708.7596049383137</v>
      </c>
      <c r="K8" s="46">
        <f t="shared" ref="K8" si="38">K7 - K2</f>
        <v>1778.2811891358433</v>
      </c>
      <c r="L8" s="37">
        <f t="shared" ref="L8" si="39">L7 - L2</f>
        <v>1845.8988367012789</v>
      </c>
      <c r="M8" s="1"/>
    </row>
    <row r="9" spans="1:13">
      <c r="A9" s="25" t="s">
        <v>9</v>
      </c>
      <c r="B9" s="3">
        <f>195820 - 0</f>
        <v>195820</v>
      </c>
      <c r="C9" s="3">
        <f>B9 + C8</f>
        <v>186279.08000000002</v>
      </c>
      <c r="D9" s="3">
        <f t="shared" ref="D9:L9" si="40">C9 + D8</f>
        <v>181782.40000000002</v>
      </c>
      <c r="E9" s="3">
        <f t="shared" si="40"/>
        <v>183187.01600000003</v>
      </c>
      <c r="F9" s="3">
        <f t="shared" ref="F9" si="41">E9 + F8</f>
        <v>184647.23104000004</v>
      </c>
      <c r="G9" s="3">
        <f t="shared" ref="G9" si="42">F9 + G8</f>
        <v>186168.19708160002</v>
      </c>
      <c r="H9" s="3">
        <f t="shared" ref="H9" si="43">G9 + H8</f>
        <v>187749.70896486402</v>
      </c>
      <c r="I9" s="3">
        <f t="shared" ref="I9" si="44">H9 + I8</f>
        <v>189393.31012345856</v>
      </c>
      <c r="J9" s="3">
        <f t="shared" si="40"/>
        <v>191102.06972839689</v>
      </c>
      <c r="K9" s="3">
        <f t="shared" si="40"/>
        <v>192880.35091753275</v>
      </c>
      <c r="L9" s="3">
        <f t="shared" si="40"/>
        <v>194726.24975423404</v>
      </c>
      <c r="M9" s="1"/>
    </row>
    <row r="10" spans="1:13">
      <c r="A10" s="9"/>
      <c r="B10" s="10"/>
      <c r="C10" s="11"/>
      <c r="D10" s="10"/>
      <c r="E10" s="12"/>
      <c r="F10" s="10"/>
      <c r="G10" s="12"/>
      <c r="H10" s="10"/>
      <c r="I10" s="12"/>
      <c r="J10" s="10"/>
      <c r="K10" s="12"/>
      <c r="L10" s="10"/>
      <c r="M10" s="1"/>
    </row>
    <row r="11" spans="1:13">
      <c r="A11" s="13"/>
      <c r="B11" s="14"/>
      <c r="C11" s="15"/>
      <c r="D11" s="14"/>
      <c r="E11" s="16"/>
      <c r="F11" s="14"/>
      <c r="G11" s="16"/>
      <c r="H11" s="14"/>
      <c r="I11" s="16"/>
      <c r="J11" s="14"/>
      <c r="K11" s="16"/>
      <c r="L11" s="14"/>
      <c r="M11" s="1"/>
    </row>
    <row r="12" spans="1:13">
      <c r="A12" s="13"/>
      <c r="B12" s="14"/>
      <c r="C12" s="15"/>
      <c r="D12" s="14"/>
      <c r="E12" s="16"/>
      <c r="F12" s="14"/>
      <c r="G12" s="16"/>
      <c r="H12" s="14"/>
      <c r="I12" s="16"/>
      <c r="J12" s="14"/>
      <c r="K12" s="16"/>
      <c r="L12" s="14"/>
      <c r="M12" s="1"/>
    </row>
    <row r="13" spans="1:13">
      <c r="A13" s="13"/>
      <c r="B13" s="14"/>
      <c r="C13" s="15"/>
      <c r="D13" s="14"/>
      <c r="E13" s="16"/>
      <c r="F13" s="14"/>
      <c r="G13" s="16"/>
      <c r="H13" s="14"/>
      <c r="I13" s="16"/>
      <c r="J13" s="14"/>
      <c r="K13" s="16"/>
      <c r="L13" s="14"/>
      <c r="M13" s="1"/>
    </row>
    <row r="14" spans="1:13">
      <c r="A14" s="13"/>
      <c r="B14" s="14"/>
      <c r="C14" s="15"/>
      <c r="D14" s="14"/>
      <c r="E14" s="16"/>
      <c r="F14" s="14"/>
      <c r="G14" s="16"/>
      <c r="H14" s="14"/>
      <c r="I14" s="16"/>
      <c r="J14" s="14"/>
      <c r="K14" s="16"/>
      <c r="L14" s="14"/>
      <c r="M14" s="1"/>
    </row>
    <row r="15" spans="1:13">
      <c r="A15" s="13"/>
      <c r="B15" s="14"/>
      <c r="C15" s="15"/>
      <c r="D15" s="14"/>
      <c r="E15" s="16"/>
      <c r="F15" s="14"/>
      <c r="G15" s="16"/>
      <c r="H15" s="14"/>
      <c r="I15" s="16"/>
      <c r="J15" s="14"/>
      <c r="K15" s="16"/>
      <c r="L15" s="14"/>
      <c r="M15" s="1"/>
    </row>
    <row r="16" spans="1:13">
      <c r="A16" s="13"/>
      <c r="B16" s="14"/>
      <c r="C16" s="15"/>
      <c r="D16" s="14"/>
      <c r="E16" s="16"/>
      <c r="F16" s="14"/>
      <c r="G16" s="16"/>
      <c r="H16" s="14"/>
      <c r="I16" s="16"/>
      <c r="J16" s="14"/>
      <c r="K16" s="16"/>
      <c r="L16" s="14"/>
      <c r="M16" s="1"/>
    </row>
    <row r="17" spans="1:13">
      <c r="A17" s="13"/>
      <c r="B17" s="14"/>
      <c r="C17" s="15"/>
      <c r="D17" s="14"/>
      <c r="E17" s="16"/>
      <c r="F17" s="14"/>
      <c r="G17" s="16"/>
      <c r="H17" s="14"/>
      <c r="I17" s="16"/>
      <c r="J17" s="14"/>
      <c r="K17" s="16"/>
      <c r="L17" s="14"/>
      <c r="M17" s="1"/>
    </row>
    <row r="18" spans="1:13">
      <c r="A18" s="13"/>
      <c r="B18" s="14"/>
      <c r="C18" s="15"/>
      <c r="D18" s="14"/>
      <c r="E18" s="16"/>
      <c r="F18" s="14"/>
      <c r="G18" s="16"/>
      <c r="H18" s="14"/>
      <c r="I18" s="16"/>
      <c r="J18" s="14"/>
      <c r="K18" s="16"/>
      <c r="L18" s="14"/>
      <c r="M18" s="1"/>
    </row>
    <row r="19" spans="1:13">
      <c r="A19" s="13"/>
      <c r="B19" s="14"/>
      <c r="C19" s="15"/>
      <c r="D19" s="14"/>
      <c r="E19" s="16"/>
      <c r="F19" s="14"/>
      <c r="G19" s="16"/>
      <c r="H19" s="14"/>
      <c r="I19" s="16"/>
      <c r="J19" s="14"/>
      <c r="K19" s="16"/>
      <c r="L19" s="14"/>
      <c r="M19" s="1"/>
    </row>
    <row r="20" spans="1:13">
      <c r="A20" s="13"/>
      <c r="B20" s="14"/>
      <c r="C20" s="15"/>
      <c r="D20" s="14"/>
      <c r="E20" s="16"/>
      <c r="F20" s="14"/>
      <c r="G20" s="16"/>
      <c r="H20" s="14"/>
      <c r="I20" s="16"/>
      <c r="J20" s="14"/>
      <c r="K20" s="16"/>
      <c r="L20" s="14"/>
      <c r="M20" s="1"/>
    </row>
    <row r="21" spans="1:13">
      <c r="A21" s="13"/>
      <c r="B21" s="14"/>
      <c r="C21" s="15"/>
      <c r="D21" s="14"/>
      <c r="E21" s="16"/>
      <c r="F21" s="14"/>
      <c r="G21" s="16"/>
      <c r="H21" s="14"/>
      <c r="I21" s="16"/>
      <c r="J21" s="14"/>
      <c r="K21" s="16"/>
      <c r="L21" s="14"/>
      <c r="M21" s="1"/>
    </row>
    <row r="22" spans="1:13">
      <c r="A22" s="13"/>
      <c r="B22" s="14"/>
      <c r="C22" s="15"/>
      <c r="D22" s="14"/>
      <c r="E22" s="16"/>
      <c r="F22" s="14"/>
      <c r="G22" s="16"/>
      <c r="H22" s="14"/>
      <c r="I22" s="16"/>
      <c r="J22" s="14"/>
      <c r="K22" s="16"/>
      <c r="L22" s="14"/>
      <c r="M22" s="1"/>
    </row>
    <row r="23" spans="1:13">
      <c r="A23" s="17"/>
      <c r="B23" s="18"/>
      <c r="C23" s="19"/>
      <c r="D23" s="18"/>
      <c r="E23" s="20"/>
      <c r="F23" s="18"/>
      <c r="G23" s="20"/>
      <c r="H23" s="18"/>
      <c r="I23" s="20"/>
      <c r="J23" s="18"/>
      <c r="K23" s="20"/>
      <c r="L23" s="18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6" spans="1:13">
      <c r="A26" s="47" t="s">
        <v>10</v>
      </c>
      <c r="B26" s="48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</row>
    <row r="27" spans="1:13">
      <c r="A27" s="47" t="s">
        <v>11</v>
      </c>
      <c r="B27" s="48"/>
      <c r="C27" s="49">
        <v>0.28000000000000003</v>
      </c>
      <c r="D27" s="49">
        <v>0.04</v>
      </c>
      <c r="E27" s="49">
        <v>0.04</v>
      </c>
      <c r="F27" s="49">
        <v>0.04</v>
      </c>
      <c r="G27" s="49">
        <v>0.04</v>
      </c>
      <c r="H27" s="49">
        <v>0.04</v>
      </c>
      <c r="I27" s="49">
        <v>0.04</v>
      </c>
      <c r="J27" s="49">
        <v>0.04</v>
      </c>
      <c r="K27" s="49">
        <v>0.04</v>
      </c>
      <c r="L27" s="49">
        <v>0.04</v>
      </c>
    </row>
    <row r="28" spans="1:13">
      <c r="A28" s="47" t="s">
        <v>12</v>
      </c>
      <c r="B28" s="48" t="s">
        <v>13</v>
      </c>
      <c r="C28" s="49">
        <v>0.12</v>
      </c>
      <c r="D28" s="49">
        <v>0.12</v>
      </c>
      <c r="E28" s="49">
        <v>0.12</v>
      </c>
      <c r="F28" s="49">
        <v>0.04</v>
      </c>
      <c r="G28" s="49">
        <v>0.04</v>
      </c>
      <c r="H28" s="49">
        <v>0.04</v>
      </c>
      <c r="I28" s="49">
        <v>0.04</v>
      </c>
      <c r="J28" s="49">
        <v>0.04</v>
      </c>
      <c r="K28" s="49">
        <v>0.04</v>
      </c>
      <c r="L28" s="49">
        <v>0.04</v>
      </c>
    </row>
    <row r="29" spans="1:13">
      <c r="A29" s="47" t="s">
        <v>14</v>
      </c>
      <c r="B29" s="48"/>
      <c r="C29" s="49">
        <v>0.09</v>
      </c>
      <c r="D29" s="49">
        <v>0.09</v>
      </c>
      <c r="E29" s="49">
        <v>0.09</v>
      </c>
      <c r="F29" s="49">
        <v>0.09</v>
      </c>
      <c r="G29" s="49">
        <v>0.09</v>
      </c>
      <c r="H29" s="49">
        <v>0.04</v>
      </c>
      <c r="I29" s="49">
        <v>0.04</v>
      </c>
      <c r="J29" s="49">
        <v>0.04</v>
      </c>
      <c r="K29" s="49">
        <v>0.04</v>
      </c>
      <c r="L29" s="49">
        <v>0.04</v>
      </c>
    </row>
    <row r="30" spans="1:13">
      <c r="A30" s="54" t="s">
        <v>15</v>
      </c>
      <c r="B30" s="48"/>
      <c r="C30" s="49">
        <v>0.12</v>
      </c>
      <c r="D30" s="49">
        <v>0.12</v>
      </c>
      <c r="E30" s="49">
        <v>0.12</v>
      </c>
      <c r="F30" s="49">
        <v>0.12</v>
      </c>
      <c r="G30" s="49">
        <v>0.12</v>
      </c>
      <c r="H30" s="49">
        <v>0.04</v>
      </c>
      <c r="I30" s="49">
        <v>0.04</v>
      </c>
      <c r="J30" s="49">
        <v>0.04</v>
      </c>
      <c r="K30" s="49">
        <v>0.04</v>
      </c>
      <c r="L30" s="49">
        <v>0.04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4BE3E-2A96-4F57-ADD1-75C3238B8AEC}">
  <sheetPr>
    <tabColor theme="7"/>
  </sheetPr>
  <dimension ref="A1:M30"/>
  <sheetViews>
    <sheetView showGridLines="0" zoomScale="120" zoomScaleNormal="120" workbookViewId="0"/>
  </sheetViews>
  <sheetFormatPr defaultRowHeight="14.45"/>
  <cols>
    <col min="1" max="1" width="19.85546875" customWidth="1"/>
    <col min="2" max="12" width="10.5703125" customWidth="1"/>
    <col min="13" max="13" width="2.5703125" customWidth="1"/>
  </cols>
  <sheetData>
    <row r="1" spans="1:13" ht="21">
      <c r="A1" s="22" t="s">
        <v>16</v>
      </c>
      <c r="B1" s="6">
        <v>2024</v>
      </c>
      <c r="C1" s="5">
        <f>B1 + 1</f>
        <v>2025</v>
      </c>
      <c r="D1" s="6">
        <f t="shared" ref="D1:L1" si="0">C1 + 1</f>
        <v>2026</v>
      </c>
      <c r="E1" s="7">
        <f t="shared" si="0"/>
        <v>2027</v>
      </c>
      <c r="F1" s="6">
        <f t="shared" si="0"/>
        <v>2028</v>
      </c>
      <c r="G1" s="7">
        <f t="shared" si="0"/>
        <v>2029</v>
      </c>
      <c r="H1" s="6">
        <f t="shared" si="0"/>
        <v>2030</v>
      </c>
      <c r="I1" s="7">
        <f t="shared" si="0"/>
        <v>2031</v>
      </c>
      <c r="J1" s="6">
        <f t="shared" si="0"/>
        <v>2032</v>
      </c>
      <c r="K1" s="7">
        <f t="shared" si="0"/>
        <v>2033</v>
      </c>
      <c r="L1" s="6">
        <f t="shared" si="0"/>
        <v>2034</v>
      </c>
      <c r="M1" s="1"/>
    </row>
    <row r="2" spans="1:13">
      <c r="A2" s="23" t="s">
        <v>1</v>
      </c>
      <c r="B2" s="8">
        <v>222453.71</v>
      </c>
      <c r="C2" s="8">
        <v>200685</v>
      </c>
      <c r="D2" s="8">
        <f>C2 * 1.04</f>
        <v>208712.4</v>
      </c>
      <c r="E2" s="8">
        <f t="shared" ref="E2:L2" si="1">D2 * 1.04</f>
        <v>217060.89600000001</v>
      </c>
      <c r="F2" s="8">
        <f t="shared" si="1"/>
        <v>225743.33184000003</v>
      </c>
      <c r="G2" s="8">
        <f t="shared" si="1"/>
        <v>234773.06511360002</v>
      </c>
      <c r="H2" s="8">
        <f t="shared" si="1"/>
        <v>244163.98771814402</v>
      </c>
      <c r="I2" s="8">
        <f t="shared" si="1"/>
        <v>253930.54722686979</v>
      </c>
      <c r="J2" s="8">
        <f t="shared" si="1"/>
        <v>264087.76911594457</v>
      </c>
      <c r="K2" s="8">
        <f t="shared" si="1"/>
        <v>274651.27988058235</v>
      </c>
      <c r="L2" s="8">
        <f t="shared" si="1"/>
        <v>285637.33107580565</v>
      </c>
      <c r="M2" s="1"/>
    </row>
    <row r="3" spans="1:13">
      <c r="A3" s="30" t="s">
        <v>2</v>
      </c>
      <c r="B3" s="31" t="s">
        <v>3</v>
      </c>
      <c r="C3" s="21">
        <f>_xlfn.XLOOKUP( "X", $B26:$B99, C26:C99, 0 )</f>
        <v>0.25</v>
      </c>
      <c r="D3" s="21">
        <f t="shared" ref="D3:L3" si="2">_xlfn.XLOOKUP( "X", $B26:$B99, D26:D99, 0 )</f>
        <v>0.25</v>
      </c>
      <c r="E3" s="21">
        <f t="shared" si="2"/>
        <v>0.25</v>
      </c>
      <c r="F3" s="21">
        <f t="shared" si="2"/>
        <v>0.04</v>
      </c>
      <c r="G3" s="21">
        <f t="shared" si="2"/>
        <v>0.04</v>
      </c>
      <c r="H3" s="21">
        <f t="shared" si="2"/>
        <v>0.04</v>
      </c>
      <c r="I3" s="21">
        <f t="shared" si="2"/>
        <v>0.04</v>
      </c>
      <c r="J3" s="21">
        <f t="shared" si="2"/>
        <v>0.04</v>
      </c>
      <c r="K3" s="21">
        <f t="shared" si="2"/>
        <v>0.04</v>
      </c>
      <c r="L3" s="21">
        <f t="shared" si="2"/>
        <v>0.04</v>
      </c>
      <c r="M3" s="1"/>
    </row>
    <row r="4" spans="1:13">
      <c r="A4" s="32" t="s">
        <v>4</v>
      </c>
      <c r="B4" s="4"/>
      <c r="C4" s="38">
        <f>ROUND( B5 * C3, 2 )</f>
        <v>30.44</v>
      </c>
      <c r="D4" s="42">
        <f t="shared" ref="D4:L4" si="3">ROUND( C5 * D3, 2 )</f>
        <v>38.049999999999997</v>
      </c>
      <c r="E4" s="43">
        <f t="shared" si="3"/>
        <v>47.56</v>
      </c>
      <c r="F4" s="42">
        <f t="shared" si="3"/>
        <v>9.51</v>
      </c>
      <c r="G4" s="43">
        <f t="shared" si="3"/>
        <v>9.89</v>
      </c>
      <c r="H4" s="42">
        <f t="shared" si="3"/>
        <v>10.29</v>
      </c>
      <c r="I4" s="43">
        <f t="shared" si="3"/>
        <v>10.7</v>
      </c>
      <c r="J4" s="42">
        <f t="shared" si="3"/>
        <v>11.13</v>
      </c>
      <c r="K4" s="43">
        <f t="shared" si="3"/>
        <v>11.57</v>
      </c>
      <c r="L4" s="42">
        <f t="shared" si="3"/>
        <v>12.04</v>
      </c>
      <c r="M4" s="1"/>
    </row>
    <row r="5" spans="1:13">
      <c r="A5" s="33" t="s">
        <v>5</v>
      </c>
      <c r="B5" s="35">
        <v>121.74</v>
      </c>
      <c r="C5" s="39">
        <f>B5 + C4</f>
        <v>152.18</v>
      </c>
      <c r="D5" s="35">
        <f t="shared" ref="D5:L5" si="4">C5 + D4</f>
        <v>190.23000000000002</v>
      </c>
      <c r="E5" s="44">
        <f t="shared" si="4"/>
        <v>237.79000000000002</v>
      </c>
      <c r="F5" s="35">
        <f t="shared" si="4"/>
        <v>247.3</v>
      </c>
      <c r="G5" s="44">
        <f t="shared" si="4"/>
        <v>257.19</v>
      </c>
      <c r="H5" s="35">
        <f t="shared" si="4"/>
        <v>267.48</v>
      </c>
      <c r="I5" s="44">
        <f t="shared" si="4"/>
        <v>278.18</v>
      </c>
      <c r="J5" s="35">
        <f t="shared" si="4"/>
        <v>289.31</v>
      </c>
      <c r="K5" s="44">
        <f t="shared" si="4"/>
        <v>300.88</v>
      </c>
      <c r="L5" s="35">
        <f t="shared" si="4"/>
        <v>312.92</v>
      </c>
      <c r="M5" s="1"/>
    </row>
    <row r="6" spans="1:13">
      <c r="A6" s="32" t="s">
        <v>6</v>
      </c>
      <c r="B6" s="36">
        <v>230</v>
      </c>
      <c r="C6" s="40">
        <f t="shared" ref="C6:L6" si="5">B6</f>
        <v>230</v>
      </c>
      <c r="D6" s="36">
        <f t="shared" si="5"/>
        <v>230</v>
      </c>
      <c r="E6" s="45">
        <f t="shared" si="5"/>
        <v>230</v>
      </c>
      <c r="F6" s="36">
        <f t="shared" si="5"/>
        <v>230</v>
      </c>
      <c r="G6" s="45">
        <f t="shared" si="5"/>
        <v>230</v>
      </c>
      <c r="H6" s="36">
        <f t="shared" si="5"/>
        <v>230</v>
      </c>
      <c r="I6" s="45">
        <f t="shared" si="5"/>
        <v>230</v>
      </c>
      <c r="J6" s="36">
        <f t="shared" si="5"/>
        <v>230</v>
      </c>
      <c r="K6" s="45">
        <f t="shared" si="5"/>
        <v>230</v>
      </c>
      <c r="L6" s="36">
        <f t="shared" si="5"/>
        <v>230</v>
      </c>
      <c r="M6" s="1"/>
    </row>
    <row r="7" spans="1:13">
      <c r="A7" s="24" t="s">
        <v>7</v>
      </c>
      <c r="B7" s="2">
        <f>B5 * B6 * 4</f>
        <v>112000.79999999999</v>
      </c>
      <c r="C7" s="2">
        <f t="shared" ref="C7:L7" si="6">C5 * C6 * 4</f>
        <v>140005.6</v>
      </c>
      <c r="D7" s="2">
        <f t="shared" si="6"/>
        <v>175011.6</v>
      </c>
      <c r="E7" s="2">
        <f t="shared" si="6"/>
        <v>218766.80000000002</v>
      </c>
      <c r="F7" s="2">
        <f t="shared" si="6"/>
        <v>227516</v>
      </c>
      <c r="G7" s="2">
        <f t="shared" si="6"/>
        <v>236614.8</v>
      </c>
      <c r="H7" s="2">
        <f t="shared" si="6"/>
        <v>246081.6</v>
      </c>
      <c r="I7" s="2">
        <f t="shared" si="6"/>
        <v>255925.6</v>
      </c>
      <c r="J7" s="2">
        <f t="shared" si="6"/>
        <v>266165.2</v>
      </c>
      <c r="K7" s="2">
        <f t="shared" si="6"/>
        <v>276809.59999999998</v>
      </c>
      <c r="L7" s="2">
        <f t="shared" si="6"/>
        <v>287886.40000000002</v>
      </c>
      <c r="M7" s="1"/>
    </row>
    <row r="8" spans="1:13">
      <c r="A8" s="34" t="s">
        <v>8</v>
      </c>
      <c r="B8" s="37">
        <f>B7 - B2</f>
        <v>-110452.91</v>
      </c>
      <c r="C8" s="41">
        <f t="shared" ref="C8:L8" si="7">C7 - C2</f>
        <v>-60679.399999999994</v>
      </c>
      <c r="D8" s="37">
        <f t="shared" si="7"/>
        <v>-33700.799999999988</v>
      </c>
      <c r="E8" s="46">
        <f t="shared" si="7"/>
        <v>1705.9040000000095</v>
      </c>
      <c r="F8" s="37">
        <f t="shared" si="7"/>
        <v>1772.668159999972</v>
      </c>
      <c r="G8" s="46">
        <f t="shared" si="7"/>
        <v>1841.734886399965</v>
      </c>
      <c r="H8" s="37">
        <f t="shared" si="7"/>
        <v>1917.6122818559816</v>
      </c>
      <c r="I8" s="46">
        <f t="shared" si="7"/>
        <v>1995.0527731302136</v>
      </c>
      <c r="J8" s="37">
        <f t="shared" si="7"/>
        <v>2077.430884055444</v>
      </c>
      <c r="K8" s="46">
        <f t="shared" si="7"/>
        <v>2158.3201194176218</v>
      </c>
      <c r="L8" s="37">
        <f t="shared" si="7"/>
        <v>2249.0689241943765</v>
      </c>
      <c r="M8" s="1"/>
    </row>
    <row r="9" spans="1:13">
      <c r="A9" s="25" t="s">
        <v>9</v>
      </c>
      <c r="B9" s="3">
        <f>107826 - 0</f>
        <v>107826</v>
      </c>
      <c r="C9" s="3">
        <f>B9 + C8</f>
        <v>47146.600000000006</v>
      </c>
      <c r="D9" s="3">
        <f t="shared" ref="D9:L9" si="8">C9 + D8</f>
        <v>13445.800000000017</v>
      </c>
      <c r="E9" s="3">
        <f t="shared" si="8"/>
        <v>15151.704000000027</v>
      </c>
      <c r="F9" s="3">
        <f t="shared" si="8"/>
        <v>16924.372159999999</v>
      </c>
      <c r="G9" s="3">
        <f t="shared" si="8"/>
        <v>18766.107046399964</v>
      </c>
      <c r="H9" s="3">
        <f t="shared" si="8"/>
        <v>20683.719328255946</v>
      </c>
      <c r="I9" s="3">
        <f t="shared" si="8"/>
        <v>22678.772101386159</v>
      </c>
      <c r="J9" s="3">
        <f t="shared" si="8"/>
        <v>24756.202985441603</v>
      </c>
      <c r="K9" s="3">
        <f t="shared" si="8"/>
        <v>26914.523104859225</v>
      </c>
      <c r="L9" s="3">
        <f t="shared" si="8"/>
        <v>29163.592029053601</v>
      </c>
      <c r="M9" s="1"/>
    </row>
    <row r="10" spans="1:13">
      <c r="A10" s="9"/>
      <c r="B10" s="10"/>
      <c r="C10" s="11"/>
      <c r="D10" s="10"/>
      <c r="E10" s="12"/>
      <c r="F10" s="10"/>
      <c r="G10" s="12"/>
      <c r="H10" s="10"/>
      <c r="I10" s="12"/>
      <c r="J10" s="10"/>
      <c r="K10" s="12"/>
      <c r="L10" s="10"/>
      <c r="M10" s="1"/>
    </row>
    <row r="11" spans="1:13">
      <c r="A11" s="13"/>
      <c r="B11" s="14"/>
      <c r="C11" s="15"/>
      <c r="D11" s="14"/>
      <c r="E11" s="16"/>
      <c r="F11" s="14"/>
      <c r="G11" s="16"/>
      <c r="H11" s="14"/>
      <c r="I11" s="16"/>
      <c r="J11" s="14"/>
      <c r="K11" s="16"/>
      <c r="L11" s="14"/>
      <c r="M11" s="1"/>
    </row>
    <row r="12" spans="1:13">
      <c r="A12" s="13"/>
      <c r="B12" s="14"/>
      <c r="C12" s="15"/>
      <c r="D12" s="14"/>
      <c r="E12" s="16"/>
      <c r="F12" s="14"/>
      <c r="G12" s="16"/>
      <c r="H12" s="14"/>
      <c r="I12" s="16"/>
      <c r="J12" s="14"/>
      <c r="K12" s="16"/>
      <c r="L12" s="14"/>
      <c r="M12" s="1"/>
    </row>
    <row r="13" spans="1:13">
      <c r="A13" s="13"/>
      <c r="B13" s="14"/>
      <c r="C13" s="15"/>
      <c r="D13" s="14"/>
      <c r="E13" s="16"/>
      <c r="F13" s="14"/>
      <c r="G13" s="16"/>
      <c r="H13" s="14"/>
      <c r="I13" s="16"/>
      <c r="J13" s="14"/>
      <c r="K13" s="16"/>
      <c r="L13" s="14"/>
      <c r="M13" s="1"/>
    </row>
    <row r="14" spans="1:13">
      <c r="A14" s="13"/>
      <c r="B14" s="14"/>
      <c r="C14" s="15"/>
      <c r="D14" s="14"/>
      <c r="E14" s="16"/>
      <c r="F14" s="14"/>
      <c r="G14" s="16"/>
      <c r="H14" s="14"/>
      <c r="I14" s="16"/>
      <c r="J14" s="14"/>
      <c r="K14" s="16"/>
      <c r="L14" s="14"/>
      <c r="M14" s="1"/>
    </row>
    <row r="15" spans="1:13">
      <c r="A15" s="13"/>
      <c r="B15" s="14"/>
      <c r="C15" s="15"/>
      <c r="D15" s="14"/>
      <c r="E15" s="16"/>
      <c r="F15" s="14"/>
      <c r="G15" s="16"/>
      <c r="H15" s="14"/>
      <c r="I15" s="16"/>
      <c r="J15" s="14"/>
      <c r="K15" s="16"/>
      <c r="L15" s="14"/>
      <c r="M15" s="1"/>
    </row>
    <row r="16" spans="1:13">
      <c r="A16" s="13"/>
      <c r="B16" s="14"/>
      <c r="C16" s="15"/>
      <c r="D16" s="14"/>
      <c r="E16" s="16"/>
      <c r="F16" s="14"/>
      <c r="G16" s="16"/>
      <c r="H16" s="14"/>
      <c r="I16" s="16"/>
      <c r="J16" s="14"/>
      <c r="K16" s="16"/>
      <c r="L16" s="14"/>
      <c r="M16" s="1"/>
    </row>
    <row r="17" spans="1:13">
      <c r="A17" s="13"/>
      <c r="B17" s="14"/>
      <c r="C17" s="15"/>
      <c r="D17" s="14"/>
      <c r="E17" s="16"/>
      <c r="F17" s="14"/>
      <c r="G17" s="16"/>
      <c r="H17" s="14"/>
      <c r="I17" s="16"/>
      <c r="J17" s="14"/>
      <c r="K17" s="16"/>
      <c r="L17" s="14"/>
      <c r="M17" s="1"/>
    </row>
    <row r="18" spans="1:13">
      <c r="A18" s="13"/>
      <c r="B18" s="14"/>
      <c r="C18" s="15"/>
      <c r="D18" s="14"/>
      <c r="E18" s="16"/>
      <c r="F18" s="14"/>
      <c r="G18" s="16"/>
      <c r="H18" s="14"/>
      <c r="I18" s="16"/>
      <c r="J18" s="14"/>
      <c r="K18" s="16"/>
      <c r="L18" s="14"/>
      <c r="M18" s="1"/>
    </row>
    <row r="19" spans="1:13">
      <c r="A19" s="13"/>
      <c r="B19" s="14"/>
      <c r="C19" s="15"/>
      <c r="D19" s="14"/>
      <c r="E19" s="16"/>
      <c r="F19" s="14"/>
      <c r="G19" s="16"/>
      <c r="H19" s="14"/>
      <c r="I19" s="16"/>
      <c r="J19" s="14"/>
      <c r="K19" s="16"/>
      <c r="L19" s="14"/>
      <c r="M19" s="1"/>
    </row>
    <row r="20" spans="1:13">
      <c r="A20" s="13"/>
      <c r="B20" s="14"/>
      <c r="C20" s="15"/>
      <c r="D20" s="14"/>
      <c r="E20" s="16"/>
      <c r="F20" s="14"/>
      <c r="G20" s="16"/>
      <c r="H20" s="14"/>
      <c r="I20" s="16"/>
      <c r="J20" s="14"/>
      <c r="K20" s="16"/>
      <c r="L20" s="14"/>
      <c r="M20" s="1"/>
    </row>
    <row r="21" spans="1:13">
      <c r="A21" s="13"/>
      <c r="B21" s="14"/>
      <c r="C21" s="15"/>
      <c r="D21" s="14"/>
      <c r="E21" s="16"/>
      <c r="F21" s="14"/>
      <c r="G21" s="16"/>
      <c r="H21" s="14"/>
      <c r="I21" s="16"/>
      <c r="J21" s="14"/>
      <c r="K21" s="16"/>
      <c r="L21" s="14"/>
      <c r="M21" s="1"/>
    </row>
    <row r="22" spans="1:13">
      <c r="A22" s="13"/>
      <c r="B22" s="14"/>
      <c r="C22" s="15"/>
      <c r="D22" s="14"/>
      <c r="E22" s="16"/>
      <c r="F22" s="14"/>
      <c r="G22" s="16"/>
      <c r="H22" s="14"/>
      <c r="I22" s="16"/>
      <c r="J22" s="14"/>
      <c r="K22" s="16"/>
      <c r="L22" s="14"/>
      <c r="M22" s="1"/>
    </row>
    <row r="23" spans="1:13">
      <c r="A23" s="17"/>
      <c r="B23" s="18"/>
      <c r="C23" s="19"/>
      <c r="D23" s="18"/>
      <c r="E23" s="20"/>
      <c r="F23" s="18"/>
      <c r="G23" s="20"/>
      <c r="H23" s="18"/>
      <c r="I23" s="20"/>
      <c r="J23" s="18"/>
      <c r="K23" s="20"/>
      <c r="L23" s="18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6" spans="1:13">
      <c r="A26" s="47" t="s">
        <v>10</v>
      </c>
      <c r="B26" s="48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</row>
    <row r="27" spans="1:13">
      <c r="A27" s="47" t="s">
        <v>11</v>
      </c>
      <c r="B27" s="48"/>
      <c r="C27" s="49">
        <v>0.8</v>
      </c>
      <c r="D27" s="49">
        <v>0.04</v>
      </c>
      <c r="E27" s="49">
        <v>0.04</v>
      </c>
      <c r="F27" s="49">
        <v>0.04</v>
      </c>
      <c r="G27" s="49">
        <v>0.04</v>
      </c>
      <c r="H27" s="49">
        <v>0.04</v>
      </c>
      <c r="I27" s="49">
        <v>0.04</v>
      </c>
      <c r="J27" s="49">
        <v>0.04</v>
      </c>
      <c r="K27" s="49">
        <v>0.04</v>
      </c>
      <c r="L27" s="49">
        <v>0.04</v>
      </c>
    </row>
    <row r="28" spans="1:13">
      <c r="A28" s="47" t="s">
        <v>12</v>
      </c>
      <c r="B28" s="48" t="s">
        <v>13</v>
      </c>
      <c r="C28" s="49">
        <v>0.25</v>
      </c>
      <c r="D28" s="49">
        <v>0.25</v>
      </c>
      <c r="E28" s="49">
        <v>0.25</v>
      </c>
      <c r="F28" s="49">
        <v>0.04</v>
      </c>
      <c r="G28" s="49">
        <v>0.04</v>
      </c>
      <c r="H28" s="49">
        <v>0.04</v>
      </c>
      <c r="I28" s="49">
        <v>0.04</v>
      </c>
      <c r="J28" s="49">
        <v>0.04</v>
      </c>
      <c r="K28" s="49">
        <v>0.04</v>
      </c>
      <c r="L28" s="49">
        <v>0.04</v>
      </c>
    </row>
    <row r="29" spans="1:13">
      <c r="A29" s="47" t="s">
        <v>14</v>
      </c>
      <c r="B29" s="48"/>
      <c r="C29" s="49">
        <v>0.16</v>
      </c>
      <c r="D29" s="49">
        <v>0.16</v>
      </c>
      <c r="E29" s="49">
        <v>0.16</v>
      </c>
      <c r="F29" s="49">
        <v>0.16</v>
      </c>
      <c r="G29" s="49">
        <v>0.16</v>
      </c>
      <c r="H29" s="49">
        <v>0.04</v>
      </c>
      <c r="I29" s="49">
        <v>0.04</v>
      </c>
      <c r="J29" s="49">
        <v>0.04</v>
      </c>
      <c r="K29" s="49">
        <v>0.04</v>
      </c>
      <c r="L29" s="49">
        <v>0.04</v>
      </c>
    </row>
    <row r="30" spans="1:13">
      <c r="A30" s="47" t="s">
        <v>15</v>
      </c>
      <c r="B30" s="48"/>
      <c r="C30" s="49">
        <v>0.25</v>
      </c>
      <c r="D30" s="49">
        <v>0.25</v>
      </c>
      <c r="E30" s="49">
        <v>0.25</v>
      </c>
      <c r="F30" s="49">
        <v>0.25</v>
      </c>
      <c r="G30" s="49">
        <v>0.04</v>
      </c>
      <c r="H30" s="49">
        <v>0.04</v>
      </c>
      <c r="I30" s="49">
        <v>0.04</v>
      </c>
      <c r="J30" s="49">
        <v>0.04</v>
      </c>
      <c r="K30" s="49">
        <v>0.04</v>
      </c>
      <c r="L30" s="49">
        <v>0.04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D921-B6C3-438D-8CBF-EE954457E3B6}">
  <sheetPr>
    <tabColor theme="7" tint="0.39997558519241921"/>
  </sheetPr>
  <dimension ref="A1:M24"/>
  <sheetViews>
    <sheetView showGridLines="0" tabSelected="1" zoomScale="120" zoomScaleNormal="120" workbookViewId="0"/>
  </sheetViews>
  <sheetFormatPr defaultRowHeight="14.45"/>
  <cols>
    <col min="1" max="1" width="19.85546875" customWidth="1"/>
    <col min="2" max="12" width="10.5703125" customWidth="1"/>
    <col min="13" max="13" width="2.5703125" customWidth="1"/>
  </cols>
  <sheetData>
    <row r="1" spans="1:13" ht="21">
      <c r="A1" s="22" t="s">
        <v>17</v>
      </c>
      <c r="B1" s="6">
        <v>2024</v>
      </c>
      <c r="C1" s="5">
        <f>B1 + 1</f>
        <v>2025</v>
      </c>
      <c r="D1" s="6">
        <f t="shared" ref="D1:L1" si="0">C1 + 1</f>
        <v>2026</v>
      </c>
      <c r="E1" s="7">
        <f t="shared" si="0"/>
        <v>2027</v>
      </c>
      <c r="F1" s="6">
        <f t="shared" si="0"/>
        <v>2028</v>
      </c>
      <c r="G1" s="7">
        <f t="shared" si="0"/>
        <v>2029</v>
      </c>
      <c r="H1" s="6">
        <f t="shared" si="0"/>
        <v>2030</v>
      </c>
      <c r="I1" s="7">
        <f t="shared" si="0"/>
        <v>2031</v>
      </c>
      <c r="J1" s="6">
        <f t="shared" si="0"/>
        <v>2032</v>
      </c>
      <c r="K1" s="7">
        <f t="shared" si="0"/>
        <v>2033</v>
      </c>
      <c r="L1" s="6">
        <f t="shared" si="0"/>
        <v>2034</v>
      </c>
      <c r="M1" s="1"/>
    </row>
    <row r="2" spans="1:13">
      <c r="A2" s="23" t="s">
        <v>1</v>
      </c>
      <c r="B2" s="8">
        <f>Water!B2 + Sewer!B2</f>
        <v>280259.64</v>
      </c>
      <c r="C2" s="8">
        <f>Water!C2 + Sewer!C2</f>
        <v>278075</v>
      </c>
      <c r="D2" s="8">
        <f>Water!D2 + Sewer!D2</f>
        <v>289198</v>
      </c>
      <c r="E2" s="8">
        <f>Water!E2 + Sewer!E2</f>
        <v>300765.92000000004</v>
      </c>
      <c r="F2" s="8">
        <f>Water!F2 + Sewer!F2</f>
        <v>312796.55680000002</v>
      </c>
      <c r="G2" s="8">
        <f>Water!G2 + Sewer!G2</f>
        <v>325308.41907200002</v>
      </c>
      <c r="H2" s="8">
        <f>Water!H2 + Sewer!H2</f>
        <v>338320.75583488005</v>
      </c>
      <c r="I2" s="8">
        <f>Water!I2 + Sewer!I2</f>
        <v>351853.58606827527</v>
      </c>
      <c r="J2" s="8">
        <f>Water!J2 + Sewer!J2</f>
        <v>365927.72951100627</v>
      </c>
      <c r="K2" s="8">
        <f>Water!K2 + Sewer!K2</f>
        <v>380564.83869144652</v>
      </c>
      <c r="L2" s="8">
        <f>Water!L2 + Sewer!L2</f>
        <v>395787.43223910435</v>
      </c>
      <c r="M2" s="1"/>
    </row>
    <row r="3" spans="1:13">
      <c r="A3" s="30" t="s">
        <v>2</v>
      </c>
      <c r="B3" s="31" t="s">
        <v>3</v>
      </c>
      <c r="C3" s="21">
        <f>C4 / B5</f>
        <v>0.19740831295843522</v>
      </c>
      <c r="D3" s="21">
        <f t="shared" ref="D3:L3" si="1">D4 / C5</f>
        <v>0.20080042471515505</v>
      </c>
      <c r="E3" s="21">
        <f t="shared" si="1"/>
        <v>0.20412188817847923</v>
      </c>
      <c r="F3" s="21">
        <f t="shared" si="1"/>
        <v>3.9993221487883313E-2</v>
      </c>
      <c r="G3" s="21">
        <f t="shared" si="1"/>
        <v>4.0003258921297094E-2</v>
      </c>
      <c r="H3" s="21">
        <f t="shared" si="1"/>
        <v>4.0005222613918243E-2</v>
      </c>
      <c r="I3" s="21">
        <f t="shared" si="1"/>
        <v>3.9997991312426255E-2</v>
      </c>
      <c r="J3" s="21">
        <f t="shared" si="1"/>
        <v>4.0004828585224368E-2</v>
      </c>
      <c r="K3" s="21">
        <f t="shared" si="1"/>
        <v>3.9998142860459225E-2</v>
      </c>
      <c r="L3" s="21">
        <f t="shared" si="1"/>
        <v>4.0000000000000036E-2</v>
      </c>
      <c r="M3" s="1"/>
    </row>
    <row r="4" spans="1:13">
      <c r="A4" s="32" t="s">
        <v>4</v>
      </c>
      <c r="B4" s="4"/>
      <c r="C4" s="38">
        <f>C5 - B5</f>
        <v>40.370000000000005</v>
      </c>
      <c r="D4" s="42">
        <f t="shared" ref="D4:L4" si="2">D5 - C5</f>
        <v>49.170000000000016</v>
      </c>
      <c r="E4" s="43">
        <f t="shared" si="2"/>
        <v>60.020000000000039</v>
      </c>
      <c r="F4" s="42">
        <f t="shared" si="2"/>
        <v>14.159999999999968</v>
      </c>
      <c r="G4" s="43">
        <f t="shared" si="2"/>
        <v>14.730000000000018</v>
      </c>
      <c r="H4" s="42">
        <f t="shared" si="2"/>
        <v>15.319999999999993</v>
      </c>
      <c r="I4" s="43">
        <f t="shared" si="2"/>
        <v>15.930000000000007</v>
      </c>
      <c r="J4" s="42">
        <f t="shared" si="2"/>
        <v>16.569999999999936</v>
      </c>
      <c r="K4" s="43">
        <f t="shared" si="2"/>
        <v>17.230000000000018</v>
      </c>
      <c r="L4" s="42">
        <f t="shared" si="2"/>
        <v>17.920000000000016</v>
      </c>
      <c r="M4" s="1"/>
    </row>
    <row r="5" spans="1:13">
      <c r="A5" s="33" t="s">
        <v>5</v>
      </c>
      <c r="B5" s="35">
        <f>Water!B5 + Sewer!B5</f>
        <v>204.5</v>
      </c>
      <c r="C5" s="39">
        <f>Water!C5 + Sewer!C5</f>
        <v>244.87</v>
      </c>
      <c r="D5" s="35">
        <f>Water!D5 + Sewer!D5</f>
        <v>294.04000000000002</v>
      </c>
      <c r="E5" s="44">
        <f>Water!E5 + Sewer!E5</f>
        <v>354.06000000000006</v>
      </c>
      <c r="F5" s="35">
        <f>Water!F5 + Sewer!F5</f>
        <v>368.22</v>
      </c>
      <c r="G5" s="44">
        <f>Water!G5 + Sewer!G5</f>
        <v>382.95000000000005</v>
      </c>
      <c r="H5" s="35">
        <f>Water!H5 + Sewer!H5</f>
        <v>398.27000000000004</v>
      </c>
      <c r="I5" s="44">
        <f>Water!I5 + Sewer!I5</f>
        <v>414.20000000000005</v>
      </c>
      <c r="J5" s="35">
        <f>Water!J5 + Sewer!J5</f>
        <v>430.77</v>
      </c>
      <c r="K5" s="44">
        <f>Water!K5 + Sewer!K5</f>
        <v>448</v>
      </c>
      <c r="L5" s="35">
        <f>Water!L5 + Sewer!L5</f>
        <v>465.92</v>
      </c>
      <c r="M5" s="1"/>
    </row>
    <row r="6" spans="1:13">
      <c r="A6" s="32" t="s">
        <v>6</v>
      </c>
      <c r="B6" s="36">
        <v>183</v>
      </c>
      <c r="C6" s="40">
        <f t="shared" ref="C6:L6" si="3">B6</f>
        <v>183</v>
      </c>
      <c r="D6" s="36">
        <f t="shared" si="3"/>
        <v>183</v>
      </c>
      <c r="E6" s="45">
        <f t="shared" si="3"/>
        <v>183</v>
      </c>
      <c r="F6" s="36">
        <f t="shared" si="3"/>
        <v>183</v>
      </c>
      <c r="G6" s="45">
        <f t="shared" si="3"/>
        <v>183</v>
      </c>
      <c r="H6" s="36">
        <f t="shared" si="3"/>
        <v>183</v>
      </c>
      <c r="I6" s="45">
        <f t="shared" si="3"/>
        <v>183</v>
      </c>
      <c r="J6" s="36">
        <f t="shared" si="3"/>
        <v>183</v>
      </c>
      <c r="K6" s="45">
        <f t="shared" si="3"/>
        <v>183</v>
      </c>
      <c r="L6" s="36">
        <f t="shared" si="3"/>
        <v>183</v>
      </c>
      <c r="M6" s="1"/>
    </row>
    <row r="7" spans="1:13">
      <c r="A7" s="24" t="s">
        <v>7</v>
      </c>
      <c r="B7" s="2">
        <f>Water!B7 + Sewer!B7</f>
        <v>172581.12</v>
      </c>
      <c r="C7" s="2">
        <f>Water!C7 + Sewer!C7</f>
        <v>207854.68</v>
      </c>
      <c r="D7" s="2">
        <f>Water!D7 + Sewer!D7</f>
        <v>251000.52000000002</v>
      </c>
      <c r="E7" s="2">
        <f>Water!E7 + Sewer!E7</f>
        <v>303876.44000000006</v>
      </c>
      <c r="F7" s="2">
        <f>Water!F7 + Sewer!F7</f>
        <v>316029.44</v>
      </c>
      <c r="G7" s="2">
        <f>Water!G7 + Sewer!G7</f>
        <v>328671.12</v>
      </c>
      <c r="H7" s="2">
        <f>Water!H7 + Sewer!H7</f>
        <v>341819.88</v>
      </c>
      <c r="I7" s="2">
        <f>Water!I7 + Sewer!I7</f>
        <v>355492.24</v>
      </c>
      <c r="J7" s="2">
        <f>Water!J7 + Sewer!J7</f>
        <v>369713.92000000004</v>
      </c>
      <c r="K7" s="2">
        <f>Water!K7 + Sewer!K7</f>
        <v>384501.43999999994</v>
      </c>
      <c r="L7" s="2">
        <f>Water!L7 + Sewer!L7</f>
        <v>399882.4</v>
      </c>
      <c r="M7" s="1"/>
    </row>
    <row r="8" spans="1:13">
      <c r="A8" s="34" t="s">
        <v>8</v>
      </c>
      <c r="B8" s="37">
        <f>B7 - B2</f>
        <v>-107678.52000000002</v>
      </c>
      <c r="C8" s="41">
        <f t="shared" ref="C8:L8" si="4">C7 - C2</f>
        <v>-70220.320000000007</v>
      </c>
      <c r="D8" s="37">
        <f t="shared" si="4"/>
        <v>-38197.479999999981</v>
      </c>
      <c r="E8" s="46">
        <f t="shared" si="4"/>
        <v>3110.5200000000186</v>
      </c>
      <c r="F8" s="37">
        <f t="shared" si="4"/>
        <v>3232.883199999982</v>
      </c>
      <c r="G8" s="46">
        <f t="shared" si="4"/>
        <v>3362.7009279999766</v>
      </c>
      <c r="H8" s="37">
        <f t="shared" si="4"/>
        <v>3499.1241651199525</v>
      </c>
      <c r="I8" s="46">
        <f t="shared" si="4"/>
        <v>3638.6539317247225</v>
      </c>
      <c r="J8" s="37">
        <f t="shared" si="4"/>
        <v>3786.1904889937723</v>
      </c>
      <c r="K8" s="46">
        <f t="shared" si="4"/>
        <v>3936.6013085534214</v>
      </c>
      <c r="L8" s="37">
        <f t="shared" si="4"/>
        <v>4094.9677608956699</v>
      </c>
      <c r="M8" s="1"/>
    </row>
    <row r="9" spans="1:13">
      <c r="A9" s="25" t="s">
        <v>9</v>
      </c>
      <c r="B9" s="3">
        <f>Water!B9 + Sewer!B9</f>
        <v>303646</v>
      </c>
      <c r="C9" s="3">
        <f>Water!C9 + Sewer!C9</f>
        <v>233425.68000000002</v>
      </c>
      <c r="D9" s="3">
        <f>Water!D9 + Sewer!D9</f>
        <v>195228.20000000004</v>
      </c>
      <c r="E9" s="3">
        <f>Water!E9 + Sewer!E9</f>
        <v>198338.72000000006</v>
      </c>
      <c r="F9" s="3">
        <f>Water!F9 + Sewer!F9</f>
        <v>201571.60320000004</v>
      </c>
      <c r="G9" s="3">
        <f>Water!G9 + Sewer!G9</f>
        <v>204934.30412799999</v>
      </c>
      <c r="H9" s="3">
        <f>Water!H9 + Sewer!H9</f>
        <v>208433.42829311997</v>
      </c>
      <c r="I9" s="3">
        <f>Water!I9 + Sewer!I9</f>
        <v>212072.08222484472</v>
      </c>
      <c r="J9" s="3">
        <f>Water!J9 + Sewer!J9</f>
        <v>215858.27271383849</v>
      </c>
      <c r="K9" s="3">
        <f>Water!K9 + Sewer!K9</f>
        <v>219794.87402239197</v>
      </c>
      <c r="L9" s="3">
        <f>Water!L9 + Sewer!L9</f>
        <v>223889.84178328764</v>
      </c>
      <c r="M9" s="1"/>
    </row>
    <row r="10" spans="1:13">
      <c r="A10" s="26"/>
      <c r="B10" s="10"/>
      <c r="C10" s="11"/>
      <c r="D10" s="10"/>
      <c r="E10" s="12"/>
      <c r="F10" s="10"/>
      <c r="G10" s="12"/>
      <c r="H10" s="10"/>
      <c r="I10" s="12"/>
      <c r="J10" s="10"/>
      <c r="K10" s="12"/>
      <c r="L10" s="10"/>
      <c r="M10" s="1"/>
    </row>
    <row r="11" spans="1:13">
      <c r="A11" s="27"/>
      <c r="B11" s="14"/>
      <c r="C11" s="15"/>
      <c r="D11" s="14"/>
      <c r="E11" s="16"/>
      <c r="F11" s="14"/>
      <c r="G11" s="16"/>
      <c r="H11" s="14"/>
      <c r="I11" s="16"/>
      <c r="J11" s="14"/>
      <c r="K11" s="16"/>
      <c r="L11" s="14"/>
      <c r="M11" s="1"/>
    </row>
    <row r="12" spans="1:13">
      <c r="A12" s="27"/>
      <c r="B12" s="14"/>
      <c r="C12" s="15"/>
      <c r="D12" s="14"/>
      <c r="E12" s="16"/>
      <c r="F12" s="14"/>
      <c r="G12" s="16"/>
      <c r="H12" s="14"/>
      <c r="I12" s="16"/>
      <c r="J12" s="14"/>
      <c r="K12" s="16"/>
      <c r="L12" s="14"/>
      <c r="M12" s="1"/>
    </row>
    <row r="13" spans="1:13">
      <c r="A13" s="27"/>
      <c r="B13" s="14"/>
      <c r="C13" s="15"/>
      <c r="D13" s="14"/>
      <c r="E13" s="16"/>
      <c r="F13" s="14"/>
      <c r="G13" s="16"/>
      <c r="H13" s="14"/>
      <c r="I13" s="16"/>
      <c r="J13" s="14"/>
      <c r="K13" s="16"/>
      <c r="L13" s="14"/>
      <c r="M13" s="1"/>
    </row>
    <row r="14" spans="1:13">
      <c r="A14" s="27"/>
      <c r="B14" s="14"/>
      <c r="C14" s="15"/>
      <c r="D14" s="14"/>
      <c r="E14" s="16"/>
      <c r="F14" s="14"/>
      <c r="G14" s="16"/>
      <c r="H14" s="14"/>
      <c r="I14" s="16"/>
      <c r="J14" s="14"/>
      <c r="K14" s="16"/>
      <c r="L14" s="14"/>
      <c r="M14" s="1"/>
    </row>
    <row r="15" spans="1:13">
      <c r="A15" s="27"/>
      <c r="B15" s="14"/>
      <c r="C15" s="15"/>
      <c r="D15" s="14"/>
      <c r="E15" s="16"/>
      <c r="F15" s="14"/>
      <c r="G15" s="16"/>
      <c r="H15" s="14"/>
      <c r="I15" s="16"/>
      <c r="J15" s="14"/>
      <c r="K15" s="16"/>
      <c r="L15" s="14"/>
      <c r="M15" s="1"/>
    </row>
    <row r="16" spans="1:13">
      <c r="A16" s="27"/>
      <c r="B16" s="14"/>
      <c r="C16" s="15"/>
      <c r="D16" s="14"/>
      <c r="E16" s="16"/>
      <c r="F16" s="14"/>
      <c r="G16" s="16"/>
      <c r="H16" s="14"/>
      <c r="I16" s="16"/>
      <c r="J16" s="14"/>
      <c r="K16" s="16"/>
      <c r="L16" s="14"/>
      <c r="M16" s="1"/>
    </row>
    <row r="17" spans="1:13">
      <c r="A17" s="27"/>
      <c r="B17" s="14"/>
      <c r="C17" s="15"/>
      <c r="D17" s="14"/>
      <c r="E17" s="16"/>
      <c r="F17" s="14"/>
      <c r="G17" s="16"/>
      <c r="H17" s="14"/>
      <c r="I17" s="16"/>
      <c r="J17" s="14"/>
      <c r="K17" s="16"/>
      <c r="L17" s="14"/>
      <c r="M17" s="1"/>
    </row>
    <row r="18" spans="1:13">
      <c r="A18" s="27"/>
      <c r="B18" s="14"/>
      <c r="C18" s="15"/>
      <c r="D18" s="14"/>
      <c r="E18" s="16"/>
      <c r="F18" s="14"/>
      <c r="G18" s="16"/>
      <c r="H18" s="14"/>
      <c r="I18" s="16"/>
      <c r="J18" s="14"/>
      <c r="K18" s="16"/>
      <c r="L18" s="14"/>
      <c r="M18" s="1"/>
    </row>
    <row r="19" spans="1:13">
      <c r="A19" s="27"/>
      <c r="B19" s="14"/>
      <c r="C19" s="15"/>
      <c r="D19" s="14"/>
      <c r="E19" s="16"/>
      <c r="F19" s="14"/>
      <c r="G19" s="16"/>
      <c r="H19" s="14"/>
      <c r="I19" s="16"/>
      <c r="J19" s="14"/>
      <c r="K19" s="16"/>
      <c r="L19" s="14"/>
      <c r="M19" s="1"/>
    </row>
    <row r="20" spans="1:13">
      <c r="A20" s="27"/>
      <c r="B20" s="14"/>
      <c r="C20" s="15"/>
      <c r="D20" s="14"/>
      <c r="E20" s="16"/>
      <c r="F20" s="14"/>
      <c r="G20" s="16"/>
      <c r="H20" s="14"/>
      <c r="I20" s="16"/>
      <c r="J20" s="14"/>
      <c r="K20" s="16"/>
      <c r="L20" s="14"/>
      <c r="M20" s="1"/>
    </row>
    <row r="21" spans="1:13">
      <c r="A21" s="27"/>
      <c r="B21" s="14"/>
      <c r="C21" s="15"/>
      <c r="D21" s="14"/>
      <c r="E21" s="16"/>
      <c r="F21" s="14"/>
      <c r="G21" s="16"/>
      <c r="H21" s="14"/>
      <c r="I21" s="16"/>
      <c r="J21" s="14"/>
      <c r="K21" s="16"/>
      <c r="L21" s="14"/>
      <c r="M21" s="1"/>
    </row>
    <row r="22" spans="1:13">
      <c r="A22" s="27"/>
      <c r="B22" s="14"/>
      <c r="C22" s="15"/>
      <c r="D22" s="14"/>
      <c r="E22" s="16"/>
      <c r="F22" s="14"/>
      <c r="G22" s="16"/>
      <c r="H22" s="14"/>
      <c r="I22" s="16"/>
      <c r="J22" s="14"/>
      <c r="K22" s="16"/>
      <c r="L22" s="14"/>
      <c r="M22" s="1"/>
    </row>
    <row r="23" spans="1:13">
      <c r="A23" s="28"/>
      <c r="B23" s="18"/>
      <c r="C23" s="19"/>
      <c r="D23" s="18"/>
      <c r="E23" s="20"/>
      <c r="F23" s="18"/>
      <c r="G23" s="20"/>
      <c r="H23" s="18"/>
      <c r="I23" s="20"/>
      <c r="J23" s="18"/>
      <c r="K23" s="20"/>
      <c r="L23" s="18"/>
      <c r="M23" s="1"/>
    </row>
    <row r="24" spans="1:13">
      <c r="A24" s="29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0723-D10C-4463-9877-508811EC9905}">
  <dimension ref="A1:B26"/>
  <sheetViews>
    <sheetView workbookViewId="0"/>
  </sheetViews>
  <sheetFormatPr defaultRowHeight="14.45"/>
  <cols>
    <col min="1" max="1" width="9.7109375" bestFit="1" customWidth="1"/>
    <col min="2" max="2" width="59.140625" bestFit="1" customWidth="1"/>
    <col min="3" max="3" width="10.85546875" bestFit="1" customWidth="1"/>
  </cols>
  <sheetData>
    <row r="1" spans="1:2" ht="21">
      <c r="A1" s="51" t="s">
        <v>18</v>
      </c>
    </row>
    <row r="4" spans="1:2">
      <c r="A4" s="52">
        <v>203213</v>
      </c>
      <c r="B4" s="50" t="s">
        <v>19</v>
      </c>
    </row>
    <row r="6" spans="1:2">
      <c r="A6" s="53">
        <v>58000</v>
      </c>
      <c r="B6" t="s">
        <v>20</v>
      </c>
    </row>
    <row r="7" spans="1:2">
      <c r="A7" s="53">
        <v>29771</v>
      </c>
      <c r="B7" t="s">
        <v>20</v>
      </c>
    </row>
    <row r="8" spans="1:2">
      <c r="A8" s="53">
        <v>40000</v>
      </c>
      <c r="B8" t="s">
        <v>21</v>
      </c>
    </row>
    <row r="9" spans="1:2">
      <c r="A9" s="53">
        <v>723</v>
      </c>
      <c r="B9" t="s">
        <v>22</v>
      </c>
    </row>
    <row r="10" spans="1:2">
      <c r="A10" s="53">
        <v>74720</v>
      </c>
      <c r="B10" t="s">
        <v>23</v>
      </c>
    </row>
    <row r="12" spans="1:2">
      <c r="A12" s="52"/>
    </row>
    <row r="13" spans="1:2">
      <c r="A13" s="52">
        <v>337771</v>
      </c>
      <c r="B13" s="50" t="s">
        <v>24</v>
      </c>
    </row>
    <row r="14" spans="1:2">
      <c r="A14" s="52"/>
    </row>
    <row r="15" spans="1:2">
      <c r="A15" s="53">
        <v>58000</v>
      </c>
      <c r="B15" t="s">
        <v>20</v>
      </c>
    </row>
    <row r="16" spans="1:2">
      <c r="A16" s="53">
        <v>29771</v>
      </c>
      <c r="B16" t="s">
        <v>20</v>
      </c>
    </row>
    <row r="17" spans="1:2">
      <c r="A17" s="53">
        <v>250000</v>
      </c>
      <c r="B17" t="s">
        <v>25</v>
      </c>
    </row>
    <row r="22" spans="1:2">
      <c r="A22" s="53">
        <v>38840</v>
      </c>
      <c r="B22" t="s">
        <v>26</v>
      </c>
    </row>
    <row r="23" spans="1:2">
      <c r="A23" s="53">
        <v>108520</v>
      </c>
      <c r="B23" t="s">
        <v>27</v>
      </c>
    </row>
    <row r="25" spans="1:2">
      <c r="A25" s="53">
        <v>38840</v>
      </c>
      <c r="B25" t="s">
        <v>28</v>
      </c>
    </row>
    <row r="26" spans="1:2">
      <c r="A26" s="53">
        <v>72200</v>
      </c>
      <c r="B26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695c57-32cd-4ae4-924f-2b19d01a0944">
      <Terms xmlns="http://schemas.microsoft.com/office/infopath/2007/PartnerControls"/>
    </lcf76f155ced4ddcb4097134ff3c332f>
    <TaxCatchAll xmlns="3fa3c9e4-cca8-4f3d-981b-7643944d11d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B48DE3810DC94C829C66927C7489D1" ma:contentTypeVersion="13" ma:contentTypeDescription="Create a new document." ma:contentTypeScope="" ma:versionID="45e1a69c3be86d93e03c9f17ac7cc03c">
  <xsd:schema xmlns:xsd="http://www.w3.org/2001/XMLSchema" xmlns:xs="http://www.w3.org/2001/XMLSchema" xmlns:p="http://schemas.microsoft.com/office/2006/metadata/properties" xmlns:ns2="4a695c57-32cd-4ae4-924f-2b19d01a0944" xmlns:ns3="3fa3c9e4-cca8-4f3d-981b-7643944d11df" targetNamespace="http://schemas.microsoft.com/office/2006/metadata/properties" ma:root="true" ma:fieldsID="fbfb93e24fe8d78833455e242798f36a" ns2:_="" ns3:_="">
    <xsd:import namespace="4a695c57-32cd-4ae4-924f-2b19d01a0944"/>
    <xsd:import namespace="3fa3c9e4-cca8-4f3d-981b-7643944d1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95c57-32cd-4ae4-924f-2b19d01a0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2ef69d2-6edc-4eeb-b7ed-6584dec00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3c9e4-cca8-4f3d-981b-7643944d11d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cdffd57-f452-4d95-98df-92c390031db9}" ma:internalName="TaxCatchAll" ma:showField="CatchAllData" ma:web="3fa3c9e4-cca8-4f3d-981b-7643944d1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0F0869-BB31-4D4C-AA1F-B907E3CDAD4E}"/>
</file>

<file path=customXml/itemProps2.xml><?xml version="1.0" encoding="utf-8"?>
<ds:datastoreItem xmlns:ds="http://schemas.openxmlformats.org/officeDocument/2006/customXml" ds:itemID="{4D57F2DA-4A95-4715-A871-D254D78452AC}"/>
</file>

<file path=customXml/itemProps3.xml><?xml version="1.0" encoding="utf-8"?>
<ds:datastoreItem xmlns:ds="http://schemas.openxmlformats.org/officeDocument/2006/customXml" ds:itemID="{D26C5416-EE95-44C1-B59D-E086E41061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Gregg Herrin</dc:creator>
  <cp:keywords/>
  <dc:description/>
  <cp:lastModifiedBy/>
  <cp:revision/>
  <dcterms:created xsi:type="dcterms:W3CDTF">2024-12-18T02:02:30Z</dcterms:created>
  <dcterms:modified xsi:type="dcterms:W3CDTF">2025-05-09T15:28:29Z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0x010100CAB48DE3810DC94C829C66927C7489D1</vt:lpwstr>
  </property>
  <property fmtid="{D5CDD505-2E9C-101B-9397-08002B2CF9AE}" pid="3" name="MediaServiceImageTags">
    <vt:lpwstr/>
  </property>
</Properties>
</file>